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X:\Schools accountancy\Quarterly Returns\2025-26\Q2\"/>
    </mc:Choice>
  </mc:AlternateContent>
  <xr:revisionPtr revIDLastSave="0" documentId="13_ncr:1_{F58F92F9-591F-4749-94D0-9BB7695B2C83}" xr6:coauthVersionLast="47" xr6:coauthVersionMax="47" xr10:uidLastSave="{00000000-0000-0000-0000-000000000000}"/>
  <workbookProtection workbookAlgorithmName="SHA-512" workbookHashValue="CnxqUktTAOVX64KALy5dxEw+A2vPsdgr8yunxsEZO9gW5MEYxQBLK4fR9BxOHdA7EGutPXZ/qbJ6gWnnqhw02Q==" workbookSaltValue="GX5LcDZMNYvykkMnDUeAoQ==" workbookSpinCount="100000" lockStructure="1"/>
  <bookViews>
    <workbookView xWindow="-108" yWindow="-108" windowWidth="23256" windowHeight="12456" tabRatio="826" xr2:uid="{00000000-000D-0000-FFFF-FFFF00000000}"/>
  </bookViews>
  <sheets>
    <sheet name="1. Instructions" sheetId="74" r:id="rId1"/>
    <sheet name="2. Budget monitoring report" sheetId="62" r:id="rId2"/>
    <sheet name="CFR20242025_BenchMarkDataReport" sheetId="87" state="hidden" r:id="rId3"/>
    <sheet name="3. Reconciliation" sheetId="85" r:id="rId4"/>
    <sheet name="Sch. System spend-to-date" sheetId="16" r:id="rId5"/>
    <sheet name=" Bank Statement 30 Sep 2025" sheetId="29" r:id="rId6"/>
    <sheet name="Bank Rec as at 30 Sep 2025" sheetId="54" r:id="rId7"/>
    <sheet name="Unpresented Items" sheetId="30" r:id="rId8"/>
    <sheet name="Licensed Deficit Monitoring" sheetId="81" r:id="rId9"/>
    <sheet name="Licensed Deficit Schools" sheetId="84" state="hidden" r:id="rId10"/>
    <sheet name="Schools Data" sheetId="3" state="hidden" r:id="rId11"/>
    <sheet name="Extraction Sheet" sheetId="9" state="hidden" r:id="rId12"/>
    <sheet name="CFR 2023-24" sheetId="78" state="hidden" r:id="rId13"/>
    <sheet name="2024-25 Budgets" sheetId="80" state="hidden" r:id="rId14"/>
    <sheet name="Accruals" sheetId="86" state="hidden" r:id="rId15"/>
  </sheets>
  <definedNames>
    <definedName name="\0">#REF!</definedName>
    <definedName name="\A">#REF!</definedName>
    <definedName name="\D">#REF!</definedName>
    <definedName name="\G">#REF!</definedName>
    <definedName name="\H">#REF!</definedName>
    <definedName name="\I">#REF!</definedName>
    <definedName name="\K">#REF!</definedName>
    <definedName name="\L">#REF!</definedName>
    <definedName name="\N">#REF!</definedName>
    <definedName name="\x">#REF!</definedName>
    <definedName name="\z">#REF!</definedName>
    <definedName name="_________________DAT1">#REF!</definedName>
    <definedName name="_________________DAT10">#REF!</definedName>
    <definedName name="_________________DAT11">#REF!</definedName>
    <definedName name="_________________DAT12">#REF!</definedName>
    <definedName name="_________________DAT13">#REF!</definedName>
    <definedName name="_________________DAT14">#REF!</definedName>
    <definedName name="_________________DAT2">#REF!</definedName>
    <definedName name="_________________DAT3">#REF!</definedName>
    <definedName name="_________________DAT4">#REF!</definedName>
    <definedName name="_________________DAT5">#REF!</definedName>
    <definedName name="_________________DAT6">#REF!</definedName>
    <definedName name="_________________DAT7">#REF!</definedName>
    <definedName name="_________________DAT8">#REF!</definedName>
    <definedName name="_________________DAT9">#REF!</definedName>
    <definedName name="_________________Lev1">#REF!</definedName>
    <definedName name="_________________Lev2">#REF!</definedName>
    <definedName name="________________CJI3">#REF!</definedName>
    <definedName name="________________DAT1">#REF!</definedName>
    <definedName name="________________DAT10">#REF!</definedName>
    <definedName name="________________DAT11">#REF!</definedName>
    <definedName name="________________DAT12">#REF!</definedName>
    <definedName name="________________DAT13">#REF!</definedName>
    <definedName name="________________DAT14">#REF!</definedName>
    <definedName name="________________DAT2">#REF!</definedName>
    <definedName name="________________DAT3">#REF!</definedName>
    <definedName name="________________DAT4">#REF!</definedName>
    <definedName name="________________DAT5">#REF!</definedName>
    <definedName name="________________DAT6">#REF!</definedName>
    <definedName name="________________DAT7">#REF!</definedName>
    <definedName name="________________DAT8">#REF!</definedName>
    <definedName name="________________DAT9">#REF!</definedName>
    <definedName name="________________edu1">#REF!</definedName>
    <definedName name="________________edu2">#REF!</definedName>
    <definedName name="________________edu3">#REF!</definedName>
    <definedName name="________________edu4">#REF!</definedName>
    <definedName name="________________gov1">#REF!</definedName>
    <definedName name="________________gov2">#REF!</definedName>
    <definedName name="________________gov3">#REF!</definedName>
    <definedName name="________________gov4">#REF!</definedName>
    <definedName name="________________hra1">#REF!</definedName>
    <definedName name="________________hra2">#REF!</definedName>
    <definedName name="________________hra3">#REF!</definedName>
    <definedName name="________________hra4">#REF!</definedName>
    <definedName name="________________Lev1">#REF!</definedName>
    <definedName name="________________Lev2">#REF!</definedName>
    <definedName name="________________res1">#REF!</definedName>
    <definedName name="________________res2">#REF!</definedName>
    <definedName name="________________res3">#REF!</definedName>
    <definedName name="________________res4">#REF!</definedName>
    <definedName name="_______________CJI3">#REF!</definedName>
    <definedName name="_______________DAT1">#REF!</definedName>
    <definedName name="_______________DAT10">#REF!</definedName>
    <definedName name="_______________DAT11">#REF!</definedName>
    <definedName name="_______________DAT12">#REF!</definedName>
    <definedName name="_______________DAT13">#REF!</definedName>
    <definedName name="_______________DAT14">#REF!</definedName>
    <definedName name="_______________DAT2">#REF!</definedName>
    <definedName name="_______________DAT3">#REF!</definedName>
    <definedName name="_______________DAT4">#REF!</definedName>
    <definedName name="_______________DAT5">#REF!</definedName>
    <definedName name="_______________DAT6">#REF!</definedName>
    <definedName name="_______________DAT7">#REF!</definedName>
    <definedName name="_______________DAT8">#REF!</definedName>
    <definedName name="_______________DAT9">#REF!</definedName>
    <definedName name="_______________edu1">#REF!</definedName>
    <definedName name="_______________edu2">#REF!</definedName>
    <definedName name="_______________edu3">#REF!</definedName>
    <definedName name="_______________edu4">#REF!</definedName>
    <definedName name="_______________gov1">#REF!</definedName>
    <definedName name="_______________gov2">#REF!</definedName>
    <definedName name="_______________gov3">#REF!</definedName>
    <definedName name="_______________gov4">#REF!</definedName>
    <definedName name="_______________hra1">#REF!</definedName>
    <definedName name="_______________hra2">#REF!</definedName>
    <definedName name="_______________hra3">#REF!</definedName>
    <definedName name="_______________hra4">#REF!</definedName>
    <definedName name="_______________Lev1">#REF!</definedName>
    <definedName name="_______________Lev2">#REF!</definedName>
    <definedName name="_______________res1">#REF!</definedName>
    <definedName name="_______________res2">#REF!</definedName>
    <definedName name="_______________res3">#REF!</definedName>
    <definedName name="_______________res4">#REF!</definedName>
    <definedName name="______________CJI3">#REF!</definedName>
    <definedName name="______________DAT1">#REF!</definedName>
    <definedName name="______________DAT10">#REF!</definedName>
    <definedName name="______________DAT11">#REF!</definedName>
    <definedName name="______________DAT12">#REF!</definedName>
    <definedName name="______________DAT13">#REF!</definedName>
    <definedName name="______________DAT14">#REF!</definedName>
    <definedName name="______________DAT2">#REF!</definedName>
    <definedName name="______________DAT3">#REF!</definedName>
    <definedName name="______________DAT4">#REF!</definedName>
    <definedName name="______________DAT5">#REF!</definedName>
    <definedName name="______________DAT6">#REF!</definedName>
    <definedName name="______________DAT7">#REF!</definedName>
    <definedName name="______________DAT8">#REF!</definedName>
    <definedName name="______________DAT9">#REF!</definedName>
    <definedName name="______________edu1">#REF!</definedName>
    <definedName name="______________edu2">#REF!</definedName>
    <definedName name="______________edu3">#REF!</definedName>
    <definedName name="______________edu4">#REF!</definedName>
    <definedName name="______________gov1">#REF!</definedName>
    <definedName name="______________gov2">#REF!</definedName>
    <definedName name="______________gov3">#REF!</definedName>
    <definedName name="______________gov4">#REF!</definedName>
    <definedName name="______________hra1">#REF!</definedName>
    <definedName name="______________hra2">#REF!</definedName>
    <definedName name="______________hra3">#REF!</definedName>
    <definedName name="______________hra4">#REF!</definedName>
    <definedName name="______________Lev1">#REF!</definedName>
    <definedName name="______________Lev2">#REF!</definedName>
    <definedName name="______________res1">#REF!</definedName>
    <definedName name="______________res2">#REF!</definedName>
    <definedName name="______________res3">#REF!</definedName>
    <definedName name="______________res4">#REF!</definedName>
    <definedName name="_____________CJI3">#REF!</definedName>
    <definedName name="_____________DAT1">#REF!</definedName>
    <definedName name="_____________DAT10">#REF!</definedName>
    <definedName name="_____________DAT11">#REF!</definedName>
    <definedName name="_____________DAT12">#REF!</definedName>
    <definedName name="_____________DAT13">#REF!</definedName>
    <definedName name="_____________DAT14">#REF!</definedName>
    <definedName name="_____________DAT2">#REF!</definedName>
    <definedName name="_____________DAT3">#REF!</definedName>
    <definedName name="_____________DAT4">#REF!</definedName>
    <definedName name="_____________DAT5">#REF!</definedName>
    <definedName name="_____________DAT6">#REF!</definedName>
    <definedName name="_____________DAT7">#REF!</definedName>
    <definedName name="_____________DAT8">#REF!</definedName>
    <definedName name="_____________DAT9">#REF!</definedName>
    <definedName name="_____________edu1">#REF!</definedName>
    <definedName name="_____________edu2">#REF!</definedName>
    <definedName name="_____________edu3">#REF!</definedName>
    <definedName name="_____________edu4">#REF!</definedName>
    <definedName name="_____________gov1">#REF!</definedName>
    <definedName name="_____________gov2">#REF!</definedName>
    <definedName name="_____________gov3">#REF!</definedName>
    <definedName name="_____________gov4">#REF!</definedName>
    <definedName name="_____________hra1">#REF!</definedName>
    <definedName name="_____________hra2">#REF!</definedName>
    <definedName name="_____________hra3">#REF!</definedName>
    <definedName name="_____________hra4">#REF!</definedName>
    <definedName name="_____________Lev1">#REF!</definedName>
    <definedName name="_____________Lev2">#REF!</definedName>
    <definedName name="_____________res1">#REF!</definedName>
    <definedName name="_____________res2">#REF!</definedName>
    <definedName name="_____________res3">#REF!</definedName>
    <definedName name="_____________res4">#REF!</definedName>
    <definedName name="____________CJI3">#REF!</definedName>
    <definedName name="____________DAT1">#REF!</definedName>
    <definedName name="____________DAT10">#REF!</definedName>
    <definedName name="____________DAT11">#REF!</definedName>
    <definedName name="____________DAT12">#REF!</definedName>
    <definedName name="____________DAT13">#REF!</definedName>
    <definedName name="____________DAT14">#REF!</definedName>
    <definedName name="____________DAT2">#REF!</definedName>
    <definedName name="____________DAT3">#REF!</definedName>
    <definedName name="____________DAT4">#REF!</definedName>
    <definedName name="____________DAT5">#REF!</definedName>
    <definedName name="____________DAT6">#REF!</definedName>
    <definedName name="____________DAT7">#REF!</definedName>
    <definedName name="____________DAT8">#REF!</definedName>
    <definedName name="____________DAT9">#REF!</definedName>
    <definedName name="____________edu1">#REF!</definedName>
    <definedName name="____________edu2">#REF!</definedName>
    <definedName name="____________edu3">#REF!</definedName>
    <definedName name="____________edu4">#REF!</definedName>
    <definedName name="____________gov1">#REF!</definedName>
    <definedName name="____________gov2">#REF!</definedName>
    <definedName name="____________gov3">#REF!</definedName>
    <definedName name="____________gov4">#REF!</definedName>
    <definedName name="____________hra1">#REF!</definedName>
    <definedName name="____________hra2">#REF!</definedName>
    <definedName name="____________hra3">#REF!</definedName>
    <definedName name="____________hra4">#REF!</definedName>
    <definedName name="____________Lev1">#REF!</definedName>
    <definedName name="____________Lev2">#REF!</definedName>
    <definedName name="____________res1">#REF!</definedName>
    <definedName name="____________res2">#REF!</definedName>
    <definedName name="____________res3">#REF!</definedName>
    <definedName name="____________res4">#REF!</definedName>
    <definedName name="___________CJI3">#REF!</definedName>
    <definedName name="___________DAT1">#REF!</definedName>
    <definedName name="___________DAT10">#REF!</definedName>
    <definedName name="___________DAT11">#REF!</definedName>
    <definedName name="___________DAT12">#REF!</definedName>
    <definedName name="___________DAT13">#REF!</definedName>
    <definedName name="___________DAT14">#REF!</definedName>
    <definedName name="___________DAT2">#REF!</definedName>
    <definedName name="___________DAT3">#REF!</definedName>
    <definedName name="___________DAT4">#REF!</definedName>
    <definedName name="___________DAT5">#REF!</definedName>
    <definedName name="___________DAT6">#REF!</definedName>
    <definedName name="___________DAT7">#REF!</definedName>
    <definedName name="___________DAT8">#REF!</definedName>
    <definedName name="___________DAT9">#REF!</definedName>
    <definedName name="___________edu1">#REF!</definedName>
    <definedName name="___________edu2">#REF!</definedName>
    <definedName name="___________edu3">#REF!</definedName>
    <definedName name="___________edu4">#REF!</definedName>
    <definedName name="___________gov1">#REF!</definedName>
    <definedName name="___________gov2">#REF!</definedName>
    <definedName name="___________gov3">#REF!</definedName>
    <definedName name="___________gov4">#REF!</definedName>
    <definedName name="___________hra1">#REF!</definedName>
    <definedName name="___________hra2">#REF!</definedName>
    <definedName name="___________hra3">#REF!</definedName>
    <definedName name="___________hra4">#REF!</definedName>
    <definedName name="___________Lev1">#REF!</definedName>
    <definedName name="___________Lev2">#REF!</definedName>
    <definedName name="___________res1">#REF!</definedName>
    <definedName name="___________res2">#REF!</definedName>
    <definedName name="___________res3">#REF!</definedName>
    <definedName name="___________res4">#REF!</definedName>
    <definedName name="___________spr1">#REF!</definedName>
    <definedName name="__________CJI3">#REF!</definedName>
    <definedName name="__________DAT1">#REF!</definedName>
    <definedName name="__________DAT10">#REF!</definedName>
    <definedName name="__________DAT11">#REF!</definedName>
    <definedName name="__________DAT12">#REF!</definedName>
    <definedName name="__________DAT13">#REF!</definedName>
    <definedName name="__________DAT14">#REF!</definedName>
    <definedName name="__________DAT2">#REF!</definedName>
    <definedName name="__________DAT3">#REF!</definedName>
    <definedName name="__________DAT4">#REF!</definedName>
    <definedName name="__________DAT5">#REF!</definedName>
    <definedName name="__________DAT6">#REF!</definedName>
    <definedName name="__________DAT7">#REF!</definedName>
    <definedName name="__________DAT8">#REF!</definedName>
    <definedName name="__________DAT9">#REF!</definedName>
    <definedName name="__________edu1">#REF!</definedName>
    <definedName name="__________edu2">#REF!</definedName>
    <definedName name="__________edu3">#REF!</definedName>
    <definedName name="__________edu4">#REF!</definedName>
    <definedName name="__________gov1">#REF!</definedName>
    <definedName name="__________gov2">#REF!</definedName>
    <definedName name="__________gov3">#REF!</definedName>
    <definedName name="__________gov4">#REF!</definedName>
    <definedName name="__________hra1">#REF!</definedName>
    <definedName name="__________hra2">#REF!</definedName>
    <definedName name="__________hra3">#REF!</definedName>
    <definedName name="__________hra4">#REF!</definedName>
    <definedName name="__________Lev1">#REF!</definedName>
    <definedName name="__________Lev2">#REF!</definedName>
    <definedName name="__________res1">#REF!</definedName>
    <definedName name="__________res2">#REF!</definedName>
    <definedName name="__________res3">#REF!</definedName>
    <definedName name="__________res4">#REF!</definedName>
    <definedName name="__________spr1">#REF!</definedName>
    <definedName name="_________CJI3">#REF!</definedName>
    <definedName name="_________DAT1">#REF!</definedName>
    <definedName name="_________DAT10">#REF!</definedName>
    <definedName name="_________DAT11">#REF!</definedName>
    <definedName name="_________DAT12">#REF!</definedName>
    <definedName name="_________DAT13">#REF!</definedName>
    <definedName name="_________DAT14">#REF!</definedName>
    <definedName name="_________DAT2">#REF!</definedName>
    <definedName name="_________DAT3">#REF!</definedName>
    <definedName name="_________DAT4">#REF!</definedName>
    <definedName name="_________DAT5">#REF!</definedName>
    <definedName name="_________DAT6">#REF!</definedName>
    <definedName name="_________DAT7">#REF!</definedName>
    <definedName name="_________DAT8">#REF!</definedName>
    <definedName name="_________DAT9">#REF!</definedName>
    <definedName name="_________edu1">#REF!</definedName>
    <definedName name="_________edu2">#REF!</definedName>
    <definedName name="_________edu3">#REF!</definedName>
    <definedName name="_________edu4">#REF!</definedName>
    <definedName name="_________GDP0102">#REF!</definedName>
    <definedName name="_________GDP0203">#REF!</definedName>
    <definedName name="_________GDP0304">#REF!</definedName>
    <definedName name="_________GDP0405">#REF!</definedName>
    <definedName name="_________GDP0506">#REF!</definedName>
    <definedName name="_________GDP0607">#REF!</definedName>
    <definedName name="_________GDP0708">#REF!</definedName>
    <definedName name="_________GDP0809">#REF!</definedName>
    <definedName name="_________GDP0910">#REF!</definedName>
    <definedName name="_________GDP1011">#REF!</definedName>
    <definedName name="_________GDP1112">#REF!</definedName>
    <definedName name="_________GDP1213">#REF!</definedName>
    <definedName name="_________gov1">#REF!</definedName>
    <definedName name="_________gov2">#REF!</definedName>
    <definedName name="_________gov3">#REF!</definedName>
    <definedName name="_________gov4">#REF!</definedName>
    <definedName name="_________hra1">#REF!</definedName>
    <definedName name="_________hra2">#REF!</definedName>
    <definedName name="_________hra3">#REF!</definedName>
    <definedName name="_________hra4">#REF!</definedName>
    <definedName name="_________Lev1">#REF!</definedName>
    <definedName name="_________Lev2">#REF!</definedName>
    <definedName name="_________N201011">#REF!</definedName>
    <definedName name="_________res1">#REF!</definedName>
    <definedName name="_________res2">#REF!</definedName>
    <definedName name="_________res3">#REF!</definedName>
    <definedName name="_________res4">#REF!</definedName>
    <definedName name="_________RPI0102">#REF!</definedName>
    <definedName name="_________RPI0203">#REF!</definedName>
    <definedName name="_________RPI0304">#REF!</definedName>
    <definedName name="_________RPI0405">#REF!</definedName>
    <definedName name="_________RPI0506">#REF!</definedName>
    <definedName name="_________RPI0607">#REF!</definedName>
    <definedName name="_________RPI0708">#REF!</definedName>
    <definedName name="_________RPI0809">#REF!</definedName>
    <definedName name="_________RPI0910">#REF!</definedName>
    <definedName name="_________RPI1011">#REF!</definedName>
    <definedName name="_________RPI1112">#REF!</definedName>
    <definedName name="_________RPI1213">#REF!</definedName>
    <definedName name="_________spr1">#REF!</definedName>
    <definedName name="________CJI3">#REF!</definedName>
    <definedName name="________DAT1">#REF!</definedName>
    <definedName name="________DAT10">#REF!</definedName>
    <definedName name="________DAT11">#REF!</definedName>
    <definedName name="________DAT12">#REF!</definedName>
    <definedName name="________DAT13">#REF!</definedName>
    <definedName name="________DAT14">#REF!</definedName>
    <definedName name="________DAT2">#REF!</definedName>
    <definedName name="________DAT3">#REF!</definedName>
    <definedName name="________DAT4">#REF!</definedName>
    <definedName name="________DAT5">#REF!</definedName>
    <definedName name="________DAT6">#REF!</definedName>
    <definedName name="________DAT7">#REF!</definedName>
    <definedName name="________DAT8">#REF!</definedName>
    <definedName name="________DAT9">#REF!</definedName>
    <definedName name="________edu1">#REF!</definedName>
    <definedName name="________edu2">#REF!</definedName>
    <definedName name="________edu3">#REF!</definedName>
    <definedName name="________edu4">#REF!</definedName>
    <definedName name="________GDP0102">#REF!</definedName>
    <definedName name="________GDP0203">#REF!</definedName>
    <definedName name="________GDP0304">#REF!</definedName>
    <definedName name="________GDP0405">#REF!</definedName>
    <definedName name="________GDP0506">#REF!</definedName>
    <definedName name="________GDP0607">#REF!</definedName>
    <definedName name="________GDP0708">#REF!</definedName>
    <definedName name="________GDP0809">#REF!</definedName>
    <definedName name="________GDP0910">#REF!</definedName>
    <definedName name="________GDP1011">#REF!</definedName>
    <definedName name="________GDP1112">#REF!</definedName>
    <definedName name="________GDP1213">#REF!</definedName>
    <definedName name="________gov1">#REF!</definedName>
    <definedName name="________gov2">#REF!</definedName>
    <definedName name="________gov3">#REF!</definedName>
    <definedName name="________gov4">#REF!</definedName>
    <definedName name="________hra1">#REF!</definedName>
    <definedName name="________hra2">#REF!</definedName>
    <definedName name="________hra3">#REF!</definedName>
    <definedName name="________hra4">#REF!</definedName>
    <definedName name="________Lev1">#REF!</definedName>
    <definedName name="________Lev2">#REF!</definedName>
    <definedName name="________N201011">#REF!</definedName>
    <definedName name="________res1">#REF!</definedName>
    <definedName name="________res2">#REF!</definedName>
    <definedName name="________res3">#REF!</definedName>
    <definedName name="________res4">#REF!</definedName>
    <definedName name="________RPI0102">#REF!</definedName>
    <definedName name="________RPI0203">#REF!</definedName>
    <definedName name="________RPI0304">#REF!</definedName>
    <definedName name="________RPI0405">#REF!</definedName>
    <definedName name="________RPI0506">#REF!</definedName>
    <definedName name="________RPI0607">#REF!</definedName>
    <definedName name="________RPI0708">#REF!</definedName>
    <definedName name="________RPI0809">#REF!</definedName>
    <definedName name="________RPI0910">#REF!</definedName>
    <definedName name="________RPI1011">#REF!</definedName>
    <definedName name="________RPI1112">#REF!</definedName>
    <definedName name="________RPI1213">#REF!</definedName>
    <definedName name="________spr1">#REF!</definedName>
    <definedName name="_______CJI3">#REF!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edu1">#REF!</definedName>
    <definedName name="_______edu2">#REF!</definedName>
    <definedName name="_______edu3">#REF!</definedName>
    <definedName name="_______edu4">#REF!</definedName>
    <definedName name="_______GDP0102">#REF!</definedName>
    <definedName name="_______GDP0203">#REF!</definedName>
    <definedName name="_______GDP0304">#REF!</definedName>
    <definedName name="_______GDP0405">#REF!</definedName>
    <definedName name="_______GDP0506">#REF!</definedName>
    <definedName name="_______GDP0607">#REF!</definedName>
    <definedName name="_______GDP0708">#REF!</definedName>
    <definedName name="_______GDP0809">#REF!</definedName>
    <definedName name="_______GDP0910">#REF!</definedName>
    <definedName name="_______GDP1011">#REF!</definedName>
    <definedName name="_______GDP1112">#REF!</definedName>
    <definedName name="_______GDP1213">#REF!</definedName>
    <definedName name="_______gov1">#REF!</definedName>
    <definedName name="_______gov2">#REF!</definedName>
    <definedName name="_______gov3">#REF!</definedName>
    <definedName name="_______gov4">#REF!</definedName>
    <definedName name="_______hra1">#REF!</definedName>
    <definedName name="_______hra2">#REF!</definedName>
    <definedName name="_______hra3">#REF!</definedName>
    <definedName name="_______hra4">#REF!</definedName>
    <definedName name="_______Lev1">#REF!</definedName>
    <definedName name="_______Lev2">#REF!</definedName>
    <definedName name="_______N201011">#REF!</definedName>
    <definedName name="_______res1">#REF!</definedName>
    <definedName name="_______res2">#REF!</definedName>
    <definedName name="_______res3">#REF!</definedName>
    <definedName name="_______res4">#REF!</definedName>
    <definedName name="_______RPI0102">#REF!</definedName>
    <definedName name="_______RPI0203">#REF!</definedName>
    <definedName name="_______RPI0304">#REF!</definedName>
    <definedName name="_______RPI0405">#REF!</definedName>
    <definedName name="_______RPI0506">#REF!</definedName>
    <definedName name="_______RPI0607">#REF!</definedName>
    <definedName name="_______RPI0708">#REF!</definedName>
    <definedName name="_______RPI0809">#REF!</definedName>
    <definedName name="_______RPI0910">#REF!</definedName>
    <definedName name="_______RPI1011">#REF!</definedName>
    <definedName name="_______RPI1112">#REF!</definedName>
    <definedName name="_______RPI1213">#REF!</definedName>
    <definedName name="_______spr1">#REF!</definedName>
    <definedName name="______CJI3">#REF!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du1">#REF!</definedName>
    <definedName name="______edu2">#REF!</definedName>
    <definedName name="______edu3">#REF!</definedName>
    <definedName name="______edu4">#REF!</definedName>
    <definedName name="______GDP0102">#REF!</definedName>
    <definedName name="______GDP0203">#REF!</definedName>
    <definedName name="______GDP0304">#REF!</definedName>
    <definedName name="______GDP0405">#REF!</definedName>
    <definedName name="______GDP0506">#REF!</definedName>
    <definedName name="______GDP0607">#REF!</definedName>
    <definedName name="______GDP0708">#REF!</definedName>
    <definedName name="______GDP0809">#REF!</definedName>
    <definedName name="______GDP0910">#REF!</definedName>
    <definedName name="______GDP1011">#REF!</definedName>
    <definedName name="______GDP1112">#REF!</definedName>
    <definedName name="______GDP1213">#REF!</definedName>
    <definedName name="______gov1">#REF!</definedName>
    <definedName name="______gov2">#REF!</definedName>
    <definedName name="______gov3">#REF!</definedName>
    <definedName name="______gov4">#REF!</definedName>
    <definedName name="______hra1">#REF!</definedName>
    <definedName name="______hra2">#REF!</definedName>
    <definedName name="______hra3">#REF!</definedName>
    <definedName name="______hra4">#REF!</definedName>
    <definedName name="______Lev1">#REF!</definedName>
    <definedName name="______Lev2">#REF!</definedName>
    <definedName name="______N201011">#REF!</definedName>
    <definedName name="______res1">#REF!</definedName>
    <definedName name="______res2">#REF!</definedName>
    <definedName name="______res3">#REF!</definedName>
    <definedName name="______res4">#REF!</definedName>
    <definedName name="______RPI0102">#REF!</definedName>
    <definedName name="______RPI0203">#REF!</definedName>
    <definedName name="______RPI0304">#REF!</definedName>
    <definedName name="______RPI0405">#REF!</definedName>
    <definedName name="______RPI0506">#REF!</definedName>
    <definedName name="______RPI0607">#REF!</definedName>
    <definedName name="______RPI0708">#REF!</definedName>
    <definedName name="______RPI0809">#REF!</definedName>
    <definedName name="______RPI0910">#REF!</definedName>
    <definedName name="______RPI1011">#REF!</definedName>
    <definedName name="______RPI1112">#REF!</definedName>
    <definedName name="______RPI1213">#REF!</definedName>
    <definedName name="______spr1">#REF!</definedName>
    <definedName name="_____CJI3">#REF!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du1">#REF!</definedName>
    <definedName name="_____edu2">#REF!</definedName>
    <definedName name="_____edu3">#REF!</definedName>
    <definedName name="_____edu4">#REF!</definedName>
    <definedName name="_____GDP0102">#REF!</definedName>
    <definedName name="_____GDP0203">#REF!</definedName>
    <definedName name="_____GDP0304">#REF!</definedName>
    <definedName name="_____GDP0405">#REF!</definedName>
    <definedName name="_____GDP0506">#REF!</definedName>
    <definedName name="_____GDP0607">#REF!</definedName>
    <definedName name="_____GDP0708">#REF!</definedName>
    <definedName name="_____GDP0809">#REF!</definedName>
    <definedName name="_____GDP0910">#REF!</definedName>
    <definedName name="_____GDP1011">#REF!</definedName>
    <definedName name="_____GDP1112">#REF!</definedName>
    <definedName name="_____GDP1213">#REF!</definedName>
    <definedName name="_____gov1">#REF!</definedName>
    <definedName name="_____gov2">#REF!</definedName>
    <definedName name="_____gov3">#REF!</definedName>
    <definedName name="_____gov4">#REF!</definedName>
    <definedName name="_____hra1">#REF!</definedName>
    <definedName name="_____hra2">#REF!</definedName>
    <definedName name="_____hra3">#REF!</definedName>
    <definedName name="_____hra4">#REF!</definedName>
    <definedName name="_____Lev1">#REF!</definedName>
    <definedName name="_____Lev2">#REF!</definedName>
    <definedName name="_____N201011">#REF!</definedName>
    <definedName name="_____res1">#REF!</definedName>
    <definedName name="_____res2">#REF!</definedName>
    <definedName name="_____res3">#REF!</definedName>
    <definedName name="_____res4">#REF!</definedName>
    <definedName name="_____RPI0102">#REF!</definedName>
    <definedName name="_____RPI0203">#REF!</definedName>
    <definedName name="_____RPI0304">#REF!</definedName>
    <definedName name="_____RPI0405">#REF!</definedName>
    <definedName name="_____RPI0506">#REF!</definedName>
    <definedName name="_____RPI0607">#REF!</definedName>
    <definedName name="_____RPI0708">#REF!</definedName>
    <definedName name="_____RPI0809">#REF!</definedName>
    <definedName name="_____RPI0910">#REF!</definedName>
    <definedName name="_____RPI1011">#REF!</definedName>
    <definedName name="_____RPI1112">#REF!</definedName>
    <definedName name="_____RPI1213">#REF!</definedName>
    <definedName name="_____spr1">#REF!</definedName>
    <definedName name="____CJI3">#REF!</definedName>
    <definedName name="____DAT1">#REF!</definedName>
    <definedName name="____DAT10">#REF!</definedName>
    <definedName name="____DAT11">#REF!</definedName>
    <definedName name="____DAT12">#REF!</definedName>
    <definedName name="____DAT13">#REF!</definedName>
    <definedName name="____DAT14">#REF!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du1">#REF!</definedName>
    <definedName name="____edu2">#REF!</definedName>
    <definedName name="____edu3">#REF!</definedName>
    <definedName name="____edu4">#REF!</definedName>
    <definedName name="____GDP0102">#REF!</definedName>
    <definedName name="____GDP0203">#REF!</definedName>
    <definedName name="____GDP0304">#REF!</definedName>
    <definedName name="____GDP0405">#REF!</definedName>
    <definedName name="____GDP0506">#REF!</definedName>
    <definedName name="____GDP0607">#REF!</definedName>
    <definedName name="____GDP0708">#REF!</definedName>
    <definedName name="____GDP0809">#REF!</definedName>
    <definedName name="____GDP0910">#REF!</definedName>
    <definedName name="____GDP1011">#REF!</definedName>
    <definedName name="____GDP1112">#REF!</definedName>
    <definedName name="____GDP1213">#REF!</definedName>
    <definedName name="____gov1">#REF!</definedName>
    <definedName name="____gov2">#REF!</definedName>
    <definedName name="____gov3">#REF!</definedName>
    <definedName name="____gov4">#REF!</definedName>
    <definedName name="____hra1">#REF!</definedName>
    <definedName name="____hra2">#REF!</definedName>
    <definedName name="____hra3">#REF!</definedName>
    <definedName name="____hra4">#REF!</definedName>
    <definedName name="____Lev1">#REF!</definedName>
    <definedName name="____Lev2">#REF!</definedName>
    <definedName name="____N201011">#REF!</definedName>
    <definedName name="____res1">#REF!</definedName>
    <definedName name="____res2">#REF!</definedName>
    <definedName name="____res3">#REF!</definedName>
    <definedName name="____res4">#REF!</definedName>
    <definedName name="____RPI0102">#REF!</definedName>
    <definedName name="____RPI0203">#REF!</definedName>
    <definedName name="____RPI0304">#REF!</definedName>
    <definedName name="____RPI0405">#REF!</definedName>
    <definedName name="____RPI0506">#REF!</definedName>
    <definedName name="____RPI0607">#REF!</definedName>
    <definedName name="____RPI0708">#REF!</definedName>
    <definedName name="____RPI0809">#REF!</definedName>
    <definedName name="____RPI0910">#REF!</definedName>
    <definedName name="____RPI1011">#REF!</definedName>
    <definedName name="____RPI1112">#REF!</definedName>
    <definedName name="____RPI1213">#REF!</definedName>
    <definedName name="____spr1">#REF!</definedName>
    <definedName name="___1__123Graph_LBL_ACHART_1" hidden="1">#REF!</definedName>
    <definedName name="___CJI3">#REF!</definedName>
    <definedName name="___DAT1">#REF!</definedName>
    <definedName name="___DAT10">#REF!</definedName>
    <definedName name="___DAT11">#REF!</definedName>
    <definedName name="___DAT12">#REF!</definedName>
    <definedName name="___DAT13">#REF!</definedName>
    <definedName name="___DAT14">#REF!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du1">#REF!</definedName>
    <definedName name="___edu2">#REF!</definedName>
    <definedName name="___edu3">#REF!</definedName>
    <definedName name="___edu4">#REF!</definedName>
    <definedName name="___GDP0102">#REF!</definedName>
    <definedName name="___GDP0203">#REF!</definedName>
    <definedName name="___GDP0304">#REF!</definedName>
    <definedName name="___GDP0405">#REF!</definedName>
    <definedName name="___GDP0506">#REF!</definedName>
    <definedName name="___GDP0607">#REF!</definedName>
    <definedName name="___GDP0708">#REF!</definedName>
    <definedName name="___GDP0809">#REF!</definedName>
    <definedName name="___GDP0910">#REF!</definedName>
    <definedName name="___GDP1011">#REF!</definedName>
    <definedName name="___GDP1112">#REF!</definedName>
    <definedName name="___GDP1213">#REF!</definedName>
    <definedName name="___gov1">#REF!</definedName>
    <definedName name="___gov2">#REF!</definedName>
    <definedName name="___gov3">#REF!</definedName>
    <definedName name="___gov4">#REF!</definedName>
    <definedName name="___hra1">#REF!</definedName>
    <definedName name="___hra2">#REF!</definedName>
    <definedName name="___hra3">#REF!</definedName>
    <definedName name="___hra4">#REF!</definedName>
    <definedName name="___Lev1">#REF!</definedName>
    <definedName name="___Lev2">#REF!</definedName>
    <definedName name="___N201011">#REF!</definedName>
    <definedName name="___res1">#REF!</definedName>
    <definedName name="___res2">#REF!</definedName>
    <definedName name="___res3">#REF!</definedName>
    <definedName name="___res4">#REF!</definedName>
    <definedName name="___RPI0102">#REF!</definedName>
    <definedName name="___RPI0203">#REF!</definedName>
    <definedName name="___RPI0304">#REF!</definedName>
    <definedName name="___RPI0405">#REF!</definedName>
    <definedName name="___RPI0506">#REF!</definedName>
    <definedName name="___RPI0607">#REF!</definedName>
    <definedName name="___RPI0708">#REF!</definedName>
    <definedName name="___RPI0809">#REF!</definedName>
    <definedName name="___RPI0910">#REF!</definedName>
    <definedName name="___RPI1011">#REF!</definedName>
    <definedName name="___RPI1112">#REF!</definedName>
    <definedName name="___RPI1213">#REF!</definedName>
    <definedName name="___spr1">#REF!</definedName>
    <definedName name="___v2" localSheetId="3" hidden="1">#REF!</definedName>
    <definedName name="___v2" hidden="1">#REF!</definedName>
    <definedName name="__1__123Graph_LBL_ACHART_1" localSheetId="3" hidden="1">#REF!</definedName>
    <definedName name="__1__123Graph_LBL_ACHART_1" hidden="1">#REF!</definedName>
    <definedName name="__123Graph_ADUMMY" localSheetId="3" hidden="1">#REF!</definedName>
    <definedName name="__123Graph_ADUMMY" hidden="1">#REF!</definedName>
    <definedName name="__123Graph_AMAIN" hidden="1">#REF!</definedName>
    <definedName name="__123Graph_AMONTHLY" hidden="1">#REF!</definedName>
    <definedName name="__123Graph_AMONTHLY2" hidden="1">#REF!</definedName>
    <definedName name="__123Graph_BDUMMY" hidden="1">#REF!</definedName>
    <definedName name="__123Graph_BMAIN" hidden="1">#REF!</definedName>
    <definedName name="__123Graph_BMONTHLY" hidden="1">#REF!</definedName>
    <definedName name="__123Graph_BMONTHLY2" hidden="1">#REF!</definedName>
    <definedName name="__123Graph_CDUMMY" hidden="1">#REF!</definedName>
    <definedName name="__123Graph_CMONTHLY" hidden="1">#REF!</definedName>
    <definedName name="__123Graph_CMONTHLY2" hidden="1">#REF!</definedName>
    <definedName name="__123Graph_DMONTHLY2" hidden="1">#REF!</definedName>
    <definedName name="__123Graph_EMONTHLY2" hidden="1">#REF!</definedName>
    <definedName name="__123Graph_FMONTHLY2" hidden="1">#REF!</definedName>
    <definedName name="__123Graph_XMAIN" hidden="1">#REF!</definedName>
    <definedName name="__123Graph_XMONTHLY" hidden="1">#REF!</definedName>
    <definedName name="__123Graph_XMONTHLY2" hidden="1">#REF!</definedName>
    <definedName name="__CJI3">#REF!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#REF!</definedName>
    <definedName name="__DAT40">#REF!</definedName>
    <definedName name="__DAT41">#REF!</definedName>
    <definedName name="__DAT42">#REF!</definedName>
    <definedName name="__DAT43">#REF!</definedName>
    <definedName name="__DAT44">#REF!</definedName>
    <definedName name="__DAT45">#REF!</definedName>
    <definedName name="__DAT46">#REF!</definedName>
    <definedName name="__DAT47">#REF!</definedName>
    <definedName name="__DAT48">#REF!</definedName>
    <definedName name="__DAT49">#REF!</definedName>
    <definedName name="__DAT5">#REF!</definedName>
    <definedName name="__DAT50">#REF!</definedName>
    <definedName name="__DAT51">#REF!</definedName>
    <definedName name="__DAT52">#REF!</definedName>
    <definedName name="__DAT53">#REF!</definedName>
    <definedName name="__DAT54">#REF!</definedName>
    <definedName name="__DAT55">#REF!</definedName>
    <definedName name="__DAT56">#REF!</definedName>
    <definedName name="__DAT57">#REF!</definedName>
    <definedName name="__DAT58">#REF!</definedName>
    <definedName name="__DAT6">#REF!</definedName>
    <definedName name="__DAT7">#REF!</definedName>
    <definedName name="__DAT8">#REF!</definedName>
    <definedName name="__DAT9">#REF!</definedName>
    <definedName name="__edu1">#REF!</definedName>
    <definedName name="__edu2">#REF!</definedName>
    <definedName name="__edu3">#REF!</definedName>
    <definedName name="__edu4">#REF!</definedName>
    <definedName name="__GDP0102">#REF!</definedName>
    <definedName name="__GDP0203">#REF!</definedName>
    <definedName name="__GDP0304">#REF!</definedName>
    <definedName name="__GDP0405">#REF!</definedName>
    <definedName name="__GDP0506">#REF!</definedName>
    <definedName name="__GDP0607">#REF!</definedName>
    <definedName name="__GDP0708">#REF!</definedName>
    <definedName name="__GDP0809">#REF!</definedName>
    <definedName name="__GDP0910">#REF!</definedName>
    <definedName name="__GDP1011">#REF!</definedName>
    <definedName name="__GDP1112">#REF!</definedName>
    <definedName name="__GDP1213">#REF!</definedName>
    <definedName name="__gov1">#REF!</definedName>
    <definedName name="__gov2">#REF!</definedName>
    <definedName name="__gov3">#REF!</definedName>
    <definedName name="__gov4">#REF!</definedName>
    <definedName name="__hra1">#REF!</definedName>
    <definedName name="__hra2">#REF!</definedName>
    <definedName name="__hra3">#REF!</definedName>
    <definedName name="__hra4">#REF!</definedName>
    <definedName name="__Lev1">#REF!</definedName>
    <definedName name="__Lev2">#REF!</definedName>
    <definedName name="__N201011">#REF!</definedName>
    <definedName name="__res1">#REF!</definedName>
    <definedName name="__res2">#REF!</definedName>
    <definedName name="__res3">#REF!</definedName>
    <definedName name="__res4">#REF!</definedName>
    <definedName name="__RPI0102">#REF!</definedName>
    <definedName name="__RPI0203">#REF!</definedName>
    <definedName name="__RPI0304">#REF!</definedName>
    <definedName name="__RPI0405">#REF!</definedName>
    <definedName name="__RPI0506">#REF!</definedName>
    <definedName name="__RPI0607">#REF!</definedName>
    <definedName name="__RPI0708">#REF!</definedName>
    <definedName name="__RPI0809">#REF!</definedName>
    <definedName name="__RPI0910">#REF!</definedName>
    <definedName name="__RPI1011">#REF!</definedName>
    <definedName name="__RPI1112">#REF!</definedName>
    <definedName name="__RPI1213">#REF!</definedName>
    <definedName name="__spr1">#REF!</definedName>
    <definedName name="__v2" hidden="1">#REF!</definedName>
    <definedName name="_1__123Graph_LBL_ACHART_1" hidden="1">#REF!</definedName>
    <definedName name="_19_02_2014" comment="Please use this format dd/mm/yyyy">#REF!</definedName>
    <definedName name="_3ML">#REF!</definedName>
    <definedName name="_5__123Graph_BCHART_1" hidden="1">#REF!</definedName>
    <definedName name="_6__123Graph_XCHART_1" hidden="1">#REF!</definedName>
    <definedName name="_AD1">#REF!</definedName>
    <definedName name="_AD2">#REF!</definedName>
    <definedName name="_cam1">#REF!</definedName>
    <definedName name="_cat20">#REF!</definedName>
    <definedName name="_CJI3">#REF!</definedName>
    <definedName name="_DAT1">#REF!</definedName>
    <definedName name="_DAT1_11">"#REF!"</definedName>
    <definedName name="_DAT1_15">"#REF!"</definedName>
    <definedName name="_DAT1_24">"#REF!"</definedName>
    <definedName name="_DAT1_28">#N/A</definedName>
    <definedName name="_DAT1_5">"#REF!"</definedName>
    <definedName name="_DAT1_64">"#REF!"</definedName>
    <definedName name="_DAT1_7">"#REF!"</definedName>
    <definedName name="_DAT1_77">"#REF!"</definedName>
    <definedName name="_DAT1_8">"#REF!"</definedName>
    <definedName name="_DAT10">#REF!</definedName>
    <definedName name="_DAT10_11">"#REF!"</definedName>
    <definedName name="_DAT10_64">"#REF!"</definedName>
    <definedName name="_DAT11">#REF!</definedName>
    <definedName name="_DAT11_11">"#REF!"</definedName>
    <definedName name="_DAT11_64">"#REF!"</definedName>
    <definedName name="_DAT12">#REF!</definedName>
    <definedName name="_DAT12_64">"#REF!"</definedName>
    <definedName name="_DAT13">#REF!</definedName>
    <definedName name="_DAT13_64">"#REF!"</definedName>
    <definedName name="_DAT14">#REF!</definedName>
    <definedName name="_DAT14_64">"#REF!"</definedName>
    <definedName name="_DAT15">#REF!</definedName>
    <definedName name="_DAT16">#REF!</definedName>
    <definedName name="_DAT17">#REF!</definedName>
    <definedName name="_DAT18">#REF!</definedName>
    <definedName name="_DAT19">#REF!</definedName>
    <definedName name="_DAT1extra">#REF!</definedName>
    <definedName name="_DAT2">#REF!</definedName>
    <definedName name="_DAT2_15">"#REF!"</definedName>
    <definedName name="_DAT2_24">"#REF!"</definedName>
    <definedName name="_DAT2_5">"#REF!"</definedName>
    <definedName name="_DAT2_64">"#REF!"</definedName>
    <definedName name="_DAT2_7">"#REF!"</definedName>
    <definedName name="_DAT2_77">"#REF!"</definedName>
    <definedName name="_DAT2_8">"#REF!"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_15">"#REF!"</definedName>
    <definedName name="_DAT3_24">"#REF!"</definedName>
    <definedName name="_DAT3_64">"#REF!"</definedName>
    <definedName name="_DAT3_7">"#REF!"</definedName>
    <definedName name="_DAT3_77">"#REF!"</definedName>
    <definedName name="_DAT3_8">"#REF!"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_15">"#REF!"</definedName>
    <definedName name="_DAT4_24">"#REF!"</definedName>
    <definedName name="_DAT4_64">"#REF!"</definedName>
    <definedName name="_DAT4_7">"#REF!"</definedName>
    <definedName name="_DAT4_77">"#REF!"</definedName>
    <definedName name="_DAT4_8">"#REF!"</definedName>
    <definedName name="_DAT40">#REF!</definedName>
    <definedName name="_DAT41">#REF!</definedName>
    <definedName name="_DAT42">#REF!</definedName>
    <definedName name="_DAT43">#REF!</definedName>
    <definedName name="_DAT44">#REF!</definedName>
    <definedName name="_DAT45">#REF!</definedName>
    <definedName name="_DAT46">#REF!</definedName>
    <definedName name="_DAT47">#REF!</definedName>
    <definedName name="_DAT48">#REF!</definedName>
    <definedName name="_DAT49">#REF!</definedName>
    <definedName name="_DAT5">#REF!</definedName>
    <definedName name="_DAT5_15">"#REF!"</definedName>
    <definedName name="_DAT5_24">"#REF!"</definedName>
    <definedName name="_DAT5_64">"#REF!"</definedName>
    <definedName name="_DAT5_7">"#REF!"</definedName>
    <definedName name="_DAT5_77">"#REF!"</definedName>
    <definedName name="_DAT5_8">"#REF!"</definedName>
    <definedName name="_DAT50">#REF!</definedName>
    <definedName name="_DAT51">#REF!</definedName>
    <definedName name="_DAT52">#REF!</definedName>
    <definedName name="_DAT53">#REF!</definedName>
    <definedName name="_DAT54">#REF!</definedName>
    <definedName name="_DAT55">#REF!</definedName>
    <definedName name="_DAT56">#REF!</definedName>
    <definedName name="_DAT57">#REF!</definedName>
    <definedName name="_DAT58">#REF!</definedName>
    <definedName name="_DAT6">#REF!</definedName>
    <definedName name="_DAT6_64">"#REF!"</definedName>
    <definedName name="_DAT7">#REF!</definedName>
    <definedName name="_DAT7_64">"#REF!"</definedName>
    <definedName name="_DAT8">#REF!</definedName>
    <definedName name="_DAT8_64">"#REF!"</definedName>
    <definedName name="_DAT9">#REF!</definedName>
    <definedName name="_DAT9_64">"#REF!"</definedName>
    <definedName name="_edu1">#REF!</definedName>
    <definedName name="_edu2">#REF!</definedName>
    <definedName name="_edu3">#REF!</definedName>
    <definedName name="_edu4">#REF!</definedName>
    <definedName name="_Exp1">#REF!</definedName>
    <definedName name="_xlnm._FilterDatabase" localSheetId="0" hidden="1">'1. Instructions'!$D$5:$K$5</definedName>
    <definedName name="_xlnm._FilterDatabase" localSheetId="14" hidden="1">Accruals!$A$1:$H$712</definedName>
    <definedName name="_xlnm._FilterDatabase" localSheetId="12" hidden="1">'CFR 2023-24'!$A$3:$CV$91</definedName>
    <definedName name="_xlnm._FilterDatabase" localSheetId="2" hidden="1">CFR20242025_BenchMarkDataReport!$A$3:$CU$87</definedName>
    <definedName name="_GDP0102">#REF!</definedName>
    <definedName name="_GDP0203">#REF!</definedName>
    <definedName name="_GDP0304">#REF!</definedName>
    <definedName name="_GDP0405">#REF!</definedName>
    <definedName name="_GDP0506">#REF!</definedName>
    <definedName name="_GDP0607">#REF!</definedName>
    <definedName name="_GDP0708">#REF!</definedName>
    <definedName name="_GDP0809">#REF!</definedName>
    <definedName name="_GDP0910">#REF!</definedName>
    <definedName name="_GDP1011">#REF!</definedName>
    <definedName name="_GDP1112">#REF!</definedName>
    <definedName name="_GDP1213">#REF!</definedName>
    <definedName name="_gov1">#REF!</definedName>
    <definedName name="_gov2">#REF!</definedName>
    <definedName name="_gov3">#REF!</definedName>
    <definedName name="_gov4">#REF!</definedName>
    <definedName name="_hra1">#REF!</definedName>
    <definedName name="_hra2">#REF!</definedName>
    <definedName name="_hra3">#REF!</definedName>
    <definedName name="_hra4">#REF!</definedName>
    <definedName name="_Joe1">#REF!</definedName>
    <definedName name="_joe2">#REF!</definedName>
    <definedName name="_joe3">#REF!</definedName>
    <definedName name="_joe4">#REF!</definedName>
    <definedName name="_joe5">#REF!</definedName>
    <definedName name="_Key1" localSheetId="3" hidden="1">#REF!</definedName>
    <definedName name="_Key1" localSheetId="6" hidden="1">#REF!</definedName>
    <definedName name="_Key1" hidden="1">#REF!</definedName>
    <definedName name="_Key1extra" hidden="1">#REF!</definedName>
    <definedName name="_KS1">#REF!</definedName>
    <definedName name="_KS2">#REF!</definedName>
    <definedName name="_KS3">#REF!</definedName>
    <definedName name="_lea95">#REF!</definedName>
    <definedName name="_lea96">#REF!</definedName>
    <definedName name="_lea97">#REF!</definedName>
    <definedName name="_lea98">#REF!</definedName>
    <definedName name="_LEL1">#REF!</definedName>
    <definedName name="_Lev1">#REF!</definedName>
    <definedName name="_Lev2">#REF!</definedName>
    <definedName name="_lex1">#REF!</definedName>
    <definedName name="_LEX3">#REF!</definedName>
    <definedName name="_lex4">#REF!</definedName>
    <definedName name="_lex5">#REF!</definedName>
    <definedName name="_lex6">#REF!</definedName>
    <definedName name="_lex7">#REF!</definedName>
    <definedName name="_lex9">#REF!</definedName>
    <definedName name="_lu9495">#REF!</definedName>
    <definedName name="_lu9596">#REF!</definedName>
    <definedName name="_lu9697">#REF!</definedName>
    <definedName name="_N201011">#REF!</definedName>
    <definedName name="_Num2">#REF!</definedName>
    <definedName name="_Order1" hidden="1">255</definedName>
    <definedName name="_Order2" hidden="1">0</definedName>
    <definedName name="_Org2">#REF!</definedName>
    <definedName name="_pup1">#REF!</definedName>
    <definedName name="_pup2">#REF!</definedName>
    <definedName name="_res1">#REF!</definedName>
    <definedName name="_res2">#REF!</definedName>
    <definedName name="_res3">#REF!</definedName>
    <definedName name="_res4">#REF!</definedName>
    <definedName name="_RO1">#REF!</definedName>
    <definedName name="_RPI0102">#REF!</definedName>
    <definedName name="_RPI0203">#REF!</definedName>
    <definedName name="_RPI0304">#REF!</definedName>
    <definedName name="_RPI0405">#REF!</definedName>
    <definedName name="_RPI0506">#REF!</definedName>
    <definedName name="_RPI0607">#REF!</definedName>
    <definedName name="_RPI0708">#REF!</definedName>
    <definedName name="_RPI0809">#REF!</definedName>
    <definedName name="_RPI0910">#REF!</definedName>
    <definedName name="_RPI1011">#REF!</definedName>
    <definedName name="_RPI1112">#REF!</definedName>
    <definedName name="_RPI1213">#REF!</definedName>
    <definedName name="_rr2">#REF!</definedName>
    <definedName name="_SCH3">#REF!</definedName>
    <definedName name="_Sort" localSheetId="3" hidden="1">#REF!</definedName>
    <definedName name="_Sort" hidden="1">#REF!</definedName>
    <definedName name="_Sortextra" hidden="1">#REF!</definedName>
    <definedName name="_spr1">#REF!</definedName>
    <definedName name="_UET1">#REF!</definedName>
    <definedName name="_v2" hidden="1">#REF!</definedName>
    <definedName name="a">#REF!</definedName>
    <definedName name="a_11">"#REF!"</definedName>
    <definedName name="a_15">"#REF!"</definedName>
    <definedName name="a_64">"#REF!"</definedName>
    <definedName name="a_7">"#REF!"</definedName>
    <definedName name="aaa" hidden="1">{#N/A,#N/A,FALSE,"Budget";#N/A,#N/A,FALSE,"Actual";#N/A,#N/A,FALSE,"Cost";#N/A,#N/A,FALSE,"ETC"}</definedName>
    <definedName name="aaaa" hidden="1">{#N/A,#N/A,FALSE,"Budget";#N/A,#N/A,FALSE,"Actual";#N/A,#N/A,FALSE,"Cost";#N/A,#N/A,FALSE,"ETC"}</definedName>
    <definedName name="abc">#REF!</definedName>
    <definedName name="Access_Button" hidden="1">"BeneOUTb_database_List"</definedName>
    <definedName name="AccessDatabase" hidden="1">"N:\USERS\BENCHMARKING\Benefits Admin\BeneOUTb.mdb"</definedName>
    <definedName name="accident_cost">#REF!</definedName>
    <definedName name="Accruals07_lookup">#REF!</definedName>
    <definedName name="ACTUAL_UC">#REF!</definedName>
    <definedName name="AD">#REF!</definedName>
    <definedName name="ADHOCTOTALBACK">#REF!</definedName>
    <definedName name="ADJ3YO">#REF!</definedName>
    <definedName name="adjltdebtor">#REF!</definedName>
    <definedName name="ADJUSTED">#REF!</definedName>
    <definedName name="ADJUSTEDBACK">#REF!</definedName>
    <definedName name="ADJUSTSCHOOLSBACK">#REF!</definedName>
    <definedName name="ADMIN">#REF!</definedName>
    <definedName name="admin.admin.costs">#REF!</definedName>
    <definedName name="admin.manual.costs">#REF!</definedName>
    <definedName name="admin.net.expend">#REF!</definedName>
    <definedName name="admin.nonpay.costs">#REF!</definedName>
    <definedName name="admin.otherstaff.costs">#REF!</definedName>
    <definedName name="admin.PRC">#REF!</definedName>
    <definedName name="admin.teachers.pay">#REF!</definedName>
    <definedName name="adminpayinc.1">#REF!</definedName>
    <definedName name="adminprcprop">#REF!</definedName>
    <definedName name="admintotalprc">#REF!</definedName>
    <definedName name="ADULT">#REF!</definedName>
    <definedName name="adult.average.sal">#REF!</definedName>
    <definedName name="adult.enhancement">#REF!</definedName>
    <definedName name="adult.entitlement">#REF!</definedName>
    <definedName name="adult.mortality">#REF!</definedName>
    <definedName name="adult.prc.costs">#REF!</definedName>
    <definedName name="adult.prc.nos">#REF!</definedName>
    <definedName name="adult.redundancy">#REF!</definedName>
    <definedName name="adult.total.retirees">#REF!</definedName>
    <definedName name="adult1">#REF!</definedName>
    <definedName name="adult2">#REF!</definedName>
    <definedName name="adult3">#REF!</definedName>
    <definedName name="adult4">#REF!</definedName>
    <definedName name="adultfy">#REF!</definedName>
    <definedName name="adultpy">#REF!</definedName>
    <definedName name="adults.prc.index">#REF!</definedName>
    <definedName name="adulty1">#REF!</definedName>
    <definedName name="adulty2">#REF!</definedName>
    <definedName name="adulty3">#REF!</definedName>
    <definedName name="adulty4">#REF!</definedName>
    <definedName name="Adur">#REF!</definedName>
    <definedName name="ADV">#REF!</definedName>
    <definedName name="AEN_UnitCost">#REF!</definedName>
    <definedName name="AENuprate">#REF!</definedName>
    <definedName name="aewfes">#REF!</definedName>
    <definedName name="aextra">#REF!</definedName>
    <definedName name="Age_weighted_funding">#REF!</definedName>
    <definedName name="Agreement">#REF!</definedName>
    <definedName name="Agreement_NA">#REF!</definedName>
    <definedName name="ajjk">#REF!</definedName>
    <definedName name="all">#REF!</definedName>
    <definedName name="All_primary_school_pupils">#REF!</definedName>
    <definedName name="all_rows">#REF!</definedName>
    <definedName name="all_schools">#REF!</definedName>
    <definedName name="All_secondary_school_pupils">#REF!</definedName>
    <definedName name="AllCol">#REF!</definedName>
    <definedName name="AllData_2006">#REF!</definedName>
    <definedName name="AllProjects">#REF!</definedName>
    <definedName name="AllRow_1">#REF!</definedName>
    <definedName name="AllRow_2">#REF!</definedName>
    <definedName name="AllRow_3">#REF!</definedName>
    <definedName name="AllRow_4">#REF!</definedName>
    <definedName name="AllRow_5">#REF!</definedName>
    <definedName name="AllRow_6">#REF!</definedName>
    <definedName name="amend.netexpend">#REF!</definedName>
    <definedName name="amended.net.expend">#REF!</definedName>
    <definedName name="Annual_interest_rate">#REF!</definedName>
    <definedName name="anscount" hidden="1">2</definedName>
    <definedName name="APRIL">#REF!</definedName>
    <definedName name="Aprilstatement">#REF!</definedName>
    <definedName name="AQStart">#REF!</definedName>
    <definedName name="area_committee">#REF!</definedName>
    <definedName name="array.HighLow">{"High","Low"}</definedName>
    <definedName name="ARREARS_BOROUGH">#REF!</definedName>
    <definedName name="AS2DocOpenMode" hidden="1">"AS2DocumentEdit"</definedName>
    <definedName name="ASB">#REF!</definedName>
    <definedName name="asd">#REF!</definedName>
    <definedName name="asdasd">#REF!</definedName>
    <definedName name="asdasdad">#REF!</definedName>
    <definedName name="asdd">#REF!</definedName>
    <definedName name="asdfasd">#REF!</definedName>
    <definedName name="asew">#REF!</definedName>
    <definedName name="ass_ri">#REF!</definedName>
    <definedName name="AssetClass">#REF!</definedName>
    <definedName name="AssetClasses">#REF!</definedName>
    <definedName name="AssetList">#REF!</definedName>
    <definedName name="Assets">#REF!</definedName>
    <definedName name="Attribute_Date">#REF!</definedName>
    <definedName name="attrium">#REF!</definedName>
    <definedName name="au">#REF!</definedName>
    <definedName name="auc">#REF!</definedName>
    <definedName name="audit1">#REF!</definedName>
    <definedName name="audit2">#REF!</definedName>
    <definedName name="audit3">#REF!</definedName>
    <definedName name="audit4">#REF!</definedName>
    <definedName name="auditfy">#REF!</definedName>
    <definedName name="auditpy">#REF!</definedName>
    <definedName name="audity1">#REF!</definedName>
    <definedName name="audity2">#REF!</definedName>
    <definedName name="audity3">#REF!</definedName>
    <definedName name="audity4">#REF!</definedName>
    <definedName name="augh">#REF!</definedName>
    <definedName name="aughoo">#REF!</definedName>
    <definedName name="AUGUST">#REF!</definedName>
    <definedName name="avrate">#REF!</definedName>
    <definedName name="B">#REF!</definedName>
    <definedName name="B4_LBBLegacy.Code">INDEX(B4_LBBLegacy.tbl,,1)</definedName>
    <definedName name="B4_LBBLegacy.WS.hdr">#N/A</definedName>
    <definedName name="BALANCE">#REF!</definedName>
    <definedName name="Barnet_Highway_Gazetteer">#REF!</definedName>
    <definedName name="Base_Data">#REF!</definedName>
    <definedName name="bbb" hidden="1">{#N/A,#N/A,TRUE,"Initial";#N/A,#N/A,TRUE,"Graphs"}</definedName>
    <definedName name="BD_FTE">#REF!</definedName>
    <definedName name="BD_TEC">#REF!</definedName>
    <definedName name="bedford">#REF!</definedName>
    <definedName name="bedscc">#REF!</definedName>
    <definedName name="BeginCol_1">#REF!</definedName>
    <definedName name="BeginCol_2">#REF!</definedName>
    <definedName name="BeginCol_3">#REF!</definedName>
    <definedName name="BeginCol_4">#REF!</definedName>
    <definedName name="BG">#REF!</definedName>
    <definedName name="BIDDATA">#REF!</definedName>
    <definedName name="bidder">#REF!</definedName>
    <definedName name="Block">#REF!</definedName>
    <definedName name="boro_name">#REF!</definedName>
    <definedName name="BreakdownSurp00Pri">#REF!</definedName>
    <definedName name="BreakdownSurp00Sec">#REF!</definedName>
    <definedName name="bridge">#REF!</definedName>
    <definedName name="BRprint1">#REF!</definedName>
    <definedName name="BRprint2">#REF!</definedName>
    <definedName name="BSStart">#REF!</definedName>
    <definedName name="bud">#REF!</definedName>
    <definedName name="BudgetTitle">#REF!</definedName>
    <definedName name="BuildArea1BF">#REF!</definedName>
    <definedName name="BuildArea2BF">#REF!</definedName>
    <definedName name="BuildArea3BF">#REF!</definedName>
    <definedName name="BuildArea3BH">#REF!</definedName>
    <definedName name="BuildArea4BH">#REF!</definedName>
    <definedName name="BuildArea5BH">#REF!</definedName>
    <definedName name="Button_1">"Cell_Data_test_p6_Rent_Allowances_List"</definedName>
    <definedName name="BVACOP">#REF!</definedName>
    <definedName name="C_Year">#REF!</definedName>
    <definedName name="caa">#REF!</definedName>
    <definedName name="Calc.Month.hdr">#REF!</definedName>
    <definedName name="Calc.MonthNo.hdr">#REF!</definedName>
    <definedName name="CAM">#REF!</definedName>
    <definedName name="capdeferred">#REF!</definedName>
    <definedName name="Capita_Pens">#REF!</definedName>
    <definedName name="Capita_Pension">#REF!</definedName>
    <definedName name="capital6">#REF!</definedName>
    <definedName name="caprecres">#REF!</definedName>
    <definedName name="capsandlimits">#REF!</definedName>
    <definedName name="CAR">#REF!</definedName>
    <definedName name="careers">#REF!</definedName>
    <definedName name="careers.service">#REF!</definedName>
    <definedName name="CASH">#REF!</definedName>
    <definedName name="CASHA">#REF!</definedName>
    <definedName name="cashbalance">#REF!</definedName>
    <definedName name="cashbalances">#REF!</definedName>
    <definedName name="CB_CW">#REF!</definedName>
    <definedName name="CB_FW">#REF!</definedName>
    <definedName name="CBBR1">#REF!</definedName>
    <definedName name="CBCW1">#REF!</definedName>
    <definedName name="CBFW1">#REF!</definedName>
    <definedName name="CBLSS1">#REF!</definedName>
    <definedName name="CBTC1">#REF!</definedName>
    <definedName name="CC">#REF!</definedName>
    <definedName name="CC_table">#REF!</definedName>
    <definedName name="CC_table.costcentre">INDEX(CC_table,,#REF!)</definedName>
    <definedName name="CC_table.WSCode">INDEX(CC_table,,#REF!)</definedName>
    <definedName name="ccc" hidden="1">{#N/A,#N/A,TRUE,"Initial";#N/A,#N/A,TRUE,"Graphs"}</definedName>
    <definedName name="CDC">#REF!</definedName>
    <definedName name="cdprops">#REF!</definedName>
    <definedName name="cec_e">#REF!</definedName>
    <definedName name="cec_ri">#REF!</definedName>
    <definedName name="CECAccomCostsPerFTE">#REF!</definedName>
    <definedName name="Cell_Data_test_p6_Rent_Allowances_List">#REF!</definedName>
    <definedName name="CELL1">#REF!</definedName>
    <definedName name="CELL10">#REF!</definedName>
    <definedName name="CELL11">#REF!</definedName>
    <definedName name="CELL12">#REF!</definedName>
    <definedName name="CELL13">#REF!</definedName>
    <definedName name="CELL14">#REF!</definedName>
    <definedName name="CELL15">#REF!</definedName>
    <definedName name="CELL16">#REF!</definedName>
    <definedName name="CELL17">#REF!</definedName>
    <definedName name="CELL18">#REF!</definedName>
    <definedName name="CELL19">#REF!</definedName>
    <definedName name="CELL2">#REF!</definedName>
    <definedName name="CELL20">#REF!</definedName>
    <definedName name="CELL21">#REF!</definedName>
    <definedName name="CELL22">#REF!</definedName>
    <definedName name="CELL23">#REF!</definedName>
    <definedName name="CELL24">#REF!</definedName>
    <definedName name="CELL25">#REF!</definedName>
    <definedName name="CELL26">#REF!</definedName>
    <definedName name="CELL27">#REF!</definedName>
    <definedName name="CELL28">#REF!</definedName>
    <definedName name="CELL29">#REF!</definedName>
    <definedName name="CELL3">#REF!</definedName>
    <definedName name="CELL30">#REF!</definedName>
    <definedName name="CELL31">#REF!</definedName>
    <definedName name="CELL32">#REF!</definedName>
    <definedName name="CELL33">#REF!</definedName>
    <definedName name="CELL34">#REF!</definedName>
    <definedName name="CELL35">#REF!</definedName>
    <definedName name="CELL36">#REF!</definedName>
    <definedName name="CELL37">#REF!</definedName>
    <definedName name="CELL38">#REF!</definedName>
    <definedName name="CELL39">#REF!</definedName>
    <definedName name="CELL4">#REF!</definedName>
    <definedName name="CELL40">#REF!</definedName>
    <definedName name="CELL41">#REF!</definedName>
    <definedName name="CELL42">#REF!</definedName>
    <definedName name="CELL43">#REF!</definedName>
    <definedName name="CELL44">#REF!</definedName>
    <definedName name="CELL45">#REF!</definedName>
    <definedName name="CELL46">#REF!</definedName>
    <definedName name="CELL47">#REF!</definedName>
    <definedName name="CELL48">#REF!</definedName>
    <definedName name="CELL49">#REF!</definedName>
    <definedName name="CELL5">#REF!</definedName>
    <definedName name="CELL50">#REF!</definedName>
    <definedName name="CELL51">#REF!</definedName>
    <definedName name="CELL52">#REF!</definedName>
    <definedName name="CELL53">#REF!</definedName>
    <definedName name="CELL54">#REF!</definedName>
    <definedName name="CELL55">#REF!</definedName>
    <definedName name="CELL56">#REF!</definedName>
    <definedName name="CELL57">#REF!</definedName>
    <definedName name="CELL58">#REF!</definedName>
    <definedName name="CELL59">#REF!</definedName>
    <definedName name="CELL6">#REF!</definedName>
    <definedName name="CELL60">#REF!</definedName>
    <definedName name="CELL61">#REF!</definedName>
    <definedName name="CELL62">#REF!</definedName>
    <definedName name="CELL63">#REF!</definedName>
    <definedName name="CELL64">#REF!</definedName>
    <definedName name="CELL65">#REF!</definedName>
    <definedName name="CELL66">#REF!</definedName>
    <definedName name="CELL67">#REF!</definedName>
    <definedName name="CELL68">#REF!</definedName>
    <definedName name="CELL7">#REF!</definedName>
    <definedName name="CELL8">#REF!</definedName>
    <definedName name="CELL9">#REF!</definedName>
    <definedName name="CentralMgmt_FTE">#REF!</definedName>
    <definedName name="CentralMgmt_TEC">#REF!</definedName>
    <definedName name="CEP">#REF!</definedName>
    <definedName name="CES">#REF!</definedName>
    <definedName name="cexp_e">#REF!</definedName>
    <definedName name="cexp_ri">#REF!</definedName>
    <definedName name="cfdscfdsfdsf">#REF!</definedName>
    <definedName name="CG">#REF!</definedName>
    <definedName name="CG.admin.costs">#REF!</definedName>
    <definedName name="CG.gross.expend">#REF!</definedName>
    <definedName name="CG.income">#REF!</definedName>
    <definedName name="CG.manual.costs">#REF!</definedName>
    <definedName name="CG.net.expend">#REF!</definedName>
    <definedName name="CG.nonpay.costs">#REF!</definedName>
    <definedName name="CG.otherstaff.costs">#REF!</definedName>
    <definedName name="CG.PRC.proportion">#REF!</definedName>
    <definedName name="CG.teaching.costs">#REF!</definedName>
    <definedName name="cgprctotal">#REF!</definedName>
    <definedName name="ch">#REF!</definedName>
    <definedName name="Chap05cMacro47_ButtonHandler">#REF!</definedName>
    <definedName name="CHILD_GUIDANCE">#REF!</definedName>
    <definedName name="CilCnt_4">#REF!</definedName>
    <definedName name="City_D">#REF!</definedName>
    <definedName name="claim">#REF!</definedName>
    <definedName name="claim2">#REF!</definedName>
    <definedName name="CLASS_CHECK">#REF!</definedName>
    <definedName name="CLC">#REF!</definedName>
    <definedName name="CLF_Cont_rate">#REF!</definedName>
    <definedName name="CLPStart">#REF!</definedName>
    <definedName name="co">#REF!</definedName>
    <definedName name="ColCnt_3">#REF!</definedName>
    <definedName name="ColCnt_5">#REF!</definedName>
    <definedName name="ColCnt_6">#REF!</definedName>
    <definedName name="collfund">#REF!</definedName>
    <definedName name="colls">#REF!</definedName>
    <definedName name="colrefs">#REF!</definedName>
    <definedName name="cols10">#REF!</definedName>
    <definedName name="cols11">#REF!</definedName>
    <definedName name="cols12">#REF!</definedName>
    <definedName name="cols13">#REF!</definedName>
    <definedName name="cols14">#REF!</definedName>
    <definedName name="cols14a">#REF!</definedName>
    <definedName name="cols16">#REF!</definedName>
    <definedName name="cols17">#REF!</definedName>
    <definedName name="cols3a">#REF!</definedName>
    <definedName name="cols3b">#REF!</definedName>
    <definedName name="cols3c">#REF!</definedName>
    <definedName name="cols3d">#REF!</definedName>
    <definedName name="cols5">#REF!</definedName>
    <definedName name="cols6">#REF!</definedName>
    <definedName name="cols6a">#REF!</definedName>
    <definedName name="cols7">#REF!</definedName>
    <definedName name="cols8">#REF!</definedName>
    <definedName name="cols9">#REF!</definedName>
    <definedName name="Column_Headings">#REF!</definedName>
    <definedName name="ColumnTitleRegion1..C4.1">#REF!</definedName>
    <definedName name="ColumnTitleRegion2..C6.1">#REF!</definedName>
    <definedName name="ColumnTitleRegion3..C8.1">#REF!</definedName>
    <definedName name="ColumnTitleRegion4..C10.1">#REF!</definedName>
    <definedName name="Com_Ins">#REF!</definedName>
    <definedName name="Com_Outs">#REF!</definedName>
    <definedName name="Comms">#REF!</definedName>
    <definedName name="comp">#REF!</definedName>
    <definedName name="Complex">#REF!</definedName>
    <definedName name="Conditions">#REF!</definedName>
    <definedName name="Consol_Income">#REF!</definedName>
    <definedName name="Consol_Income_hdr">INDEX(Consol_Income,1,)</definedName>
    <definedName name="CONTACT">#REF!</definedName>
    <definedName name="Contingency">#REF!</definedName>
    <definedName name="Contract_month">#REF!</definedName>
    <definedName name="ContractMonth">INDEX(E1CalcsContractMonthRange,,COLUMN())</definedName>
    <definedName name="CONTROL">#REF!</definedName>
    <definedName name="cor">#REF!</definedName>
    <definedName name="CORE">#REF!</definedName>
    <definedName name="CORE.Accomm">#REF!</definedName>
    <definedName name="Core.AtRiskInspec">#REF!</definedName>
    <definedName name="CORE.canc">#REF!</definedName>
    <definedName name="CORE.Cat_A_chgbl">#REF!</definedName>
    <definedName name="CORE.Cat_B_chgbl">#REF!</definedName>
    <definedName name="CORE.Cat_C_chgbl">#REF!</definedName>
    <definedName name="CORE.coreable">#REF!</definedName>
    <definedName name="CORE.Coring">#REF!</definedName>
    <definedName name="CORE.CSL_Itcosts">#REF!</definedName>
    <definedName name="CORE.CSL_OtherDirectCosts">#REF!</definedName>
    <definedName name="CORE.CSL_OtherIndirectCosts">#REF!</definedName>
    <definedName name="CORE.events_per_test">#REF!</definedName>
    <definedName name="CORE.Fails">#REF!</definedName>
    <definedName name="CORE.fixed_perYr">#REF!</definedName>
    <definedName name="CORE.HandheldSupport">#REF!</definedName>
    <definedName name="CORE.InspecEvents_PerYr">#REF!</definedName>
    <definedName name="CORE.InspecHandheld">#REF!</definedName>
    <definedName name="CORE.InspecTEC">#REF!</definedName>
    <definedName name="CORE.InspecTravel">#REF!</definedName>
    <definedName name="CORE.LabAdmin.TEC">#REF!</definedName>
    <definedName name="CORE.LabMgr.TEC">#REF!</definedName>
    <definedName name="CORE.LabMinutesPerYear">#REF!</definedName>
    <definedName name="CORE.LabTech.TEC">#REF!</definedName>
    <definedName name="CORE.mobilisation_oneoff">#REF!</definedName>
    <definedName name="CORE.mobilisation_perYr">#REF!</definedName>
    <definedName name="CORE.pricePerChargeable">#REF!</definedName>
    <definedName name="CORE.pricePerInitialDefect">#REF!</definedName>
    <definedName name="CORE.pricePerTest1Fail">#REF!</definedName>
    <definedName name="CORE.pricePerTest2Fail">#REF!</definedName>
    <definedName name="CORE.pricePerTest3Fail">#REF!</definedName>
    <definedName name="CORE.RigCores_PerYr">#REF!</definedName>
    <definedName name="CORE.starts_mnth">#REF!</definedName>
    <definedName name="CORE.Test1Fail">#REF!</definedName>
    <definedName name="CORE.Test2Fail">#REF!</definedName>
    <definedName name="CORE.Test3Fail">#REF!</definedName>
    <definedName name="CORE.Test3Pass">#REF!</definedName>
    <definedName name="CORE_asp_.Test1Fail">#REF!</definedName>
    <definedName name="CORE_asp_.Test2Fail">#REF!</definedName>
    <definedName name="CORE_asp_.Test3Fail">#REF!</definedName>
    <definedName name="CORE_asp_.Test3Pass">#REF!</definedName>
    <definedName name="Core_Net_Margin">#REF!</definedName>
    <definedName name="CoreRigCost">#REF!</definedName>
    <definedName name="cost">#REF!</definedName>
    <definedName name="COST_OWNER">#REF!</definedName>
    <definedName name="coun" hidden="1">{#N/A,#N/A,FALSE,"Assessment";#N/A,#N/A,FALSE,"Staffing";#N/A,#N/A,FALSE,"Hires";#N/A,#N/A,FALSE,"Assumptions"}</definedName>
    <definedName name="council">#REF!</definedName>
    <definedName name="COUNT2" hidden="1">{#N/A,#N/A,FALSE,"Assessment";#N/A,#N/A,FALSE,"Staffing";#N/A,#N/A,FALSE,"Hires";#N/A,#N/A,FALSE,"Assumptions"}</definedName>
    <definedName name="COUNTRY" hidden="1">{#N/A,#N/A,FALSE,"Assessment";#N/A,#N/A,FALSE,"Staffing";#N/A,#N/A,FALSE,"Hires";#N/A,#N/A,FALSE,"Assumptions"}</definedName>
    <definedName name="CPdownloadarea">#REF!</definedName>
    <definedName name="CPdownloadCC">#REF!</definedName>
    <definedName name="CREDITORS">#REF!</definedName>
    <definedName name="CREDITORSA">#REF!</definedName>
    <definedName name="cri">#REF!</definedName>
    <definedName name="CRIStart">#REF!</definedName>
    <definedName name="CS_MARGIN">#REF!</definedName>
    <definedName name="CS_OVERHEAD">#REF!</definedName>
    <definedName name="CS_OVERHEAD_RATE">#REF!</definedName>
    <definedName name="cs_ri">#REF!</definedName>
    <definedName name="CSL_Accom">#REF!</definedName>
    <definedName name="CSL_Cleaning">#REF!</definedName>
    <definedName name="CSL_Growth_Margin">#REF!</definedName>
    <definedName name="CSL_IndirectStaff">#REF!</definedName>
    <definedName name="CSL_IndirectStaff.CostperFTE">#REF!</definedName>
    <definedName name="CSL_Interest_Rate">#REF!</definedName>
    <definedName name="CSL_IT">#REF!</definedName>
    <definedName name="CSL_IT_CORE">#REF!</definedName>
    <definedName name="CSL_IT_GG">#REF!</definedName>
    <definedName name="CSL_Margin">#REF!</definedName>
    <definedName name="CSL_OtherDirect">#REF!</definedName>
    <definedName name="CSL_OtherDirect_ET">#REF!</definedName>
    <definedName name="CSL_OtherIndirect">#REF!</definedName>
    <definedName name="CSL_OtherIndirect_ET">#REF!</definedName>
    <definedName name="CSL_Overhead_Rate">#REF!</definedName>
    <definedName name="CSL_Risk_Rate">#REF!</definedName>
    <definedName name="CSL_RISK_RATE_AG">#REF!</definedName>
    <definedName name="CSL_RISK_RATE_GG">#REF!</definedName>
    <definedName name="CSL_SchoolCrossins">#REF!</definedName>
    <definedName name="CSLAccomCostsPerFTE">#REF!</definedName>
    <definedName name="CSLDirectCostsPerFTE">#REF!</definedName>
    <definedName name="CSLDirectExclTravelPerFTE">#REF!</definedName>
    <definedName name="CSLIndirectStaffCostsPerFTE">#REF!</definedName>
    <definedName name="CSLITCostsPerFTE">#REF!</definedName>
    <definedName name="CSLOtherIndirectCostsPerFTE">#REF!</definedName>
    <definedName name="CTB_Total">#REF!</definedName>
    <definedName name="ctrlexp1">#REF!</definedName>
    <definedName name="ctrlexp2">#REF!</definedName>
    <definedName name="ctrlexp3">#REF!</definedName>
    <definedName name="ctrlexp4">#REF!</definedName>
    <definedName name="ctrlexpfy">#REF!</definedName>
    <definedName name="ctrlexppy">#REF!</definedName>
    <definedName name="ctrlexpy1">#REF!</definedName>
    <definedName name="ctrlexpy2">#REF!</definedName>
    <definedName name="ctrlexpy3">#REF!</definedName>
    <definedName name="ctrlexpy4">#REF!</definedName>
    <definedName name="cut_dclg">#REF!</definedName>
    <definedName name="cut_defra">#REF!</definedName>
    <definedName name="cut_dfe">#REF!</definedName>
    <definedName name="cut_dft">#REF!</definedName>
    <definedName name="cut_total">#REF!</definedName>
    <definedName name="cvat">#REF!</definedName>
    <definedName name="CYPNotes">#REF!</definedName>
    <definedName name="CZOStart">#REF!</definedName>
    <definedName name="d_ass">#REF!</definedName>
    <definedName name="d_cec">#REF!</definedName>
    <definedName name="d_cexp">#REF!</definedName>
    <definedName name="d_cs">#REF!</definedName>
    <definedName name="d_et">#REF!</definedName>
    <definedName name="d_gov">#REF!</definedName>
    <definedName name="d_hra">#REF!</definedName>
    <definedName name="d_hsg">#REF!</definedName>
    <definedName name="d_pep">#REF!</definedName>
    <definedName name="d_r">#REF!</definedName>
    <definedName name="d_sd">#REF!</definedName>
    <definedName name="d_speg">#REF!</definedName>
    <definedName name="Data">#REF!</definedName>
    <definedName name="data_cil">#REF!</definedName>
    <definedName name="Data_col1">#REF!</definedName>
    <definedName name="Data_col2">#REF!</definedName>
    <definedName name="Data_col3">#REF!</definedName>
    <definedName name="data_HRA">#REF!</definedName>
    <definedName name="Data_Level">#REF!</definedName>
    <definedName name="data_prev_year">#REF!</definedName>
    <definedName name="data_prev_year_headers">#REF!</definedName>
    <definedName name="data_reserves">#REF!</definedName>
    <definedName name="data_settlement_etc">#REF!</definedName>
    <definedName name="Data_Type">#REF!</definedName>
    <definedName name="data_val_parameters">#REF!</definedName>
    <definedName name="DATA1">#REF!</definedName>
    <definedName name="DATA1_11">#N/A</definedName>
    <definedName name="DATA1_15">"#REF!"</definedName>
    <definedName name="DATA1_19">"#REF!"</definedName>
    <definedName name="DATA1_24">"#REF!"</definedName>
    <definedName name="DATA1_28">"#REF!"</definedName>
    <definedName name="DATA1_34">#N/A</definedName>
    <definedName name="DATA1_5">#N/A</definedName>
    <definedName name="DATA1_64">#N/A</definedName>
    <definedName name="DATA1_7">"#REF!"</definedName>
    <definedName name="DATA1_77">"#REF!"</definedName>
    <definedName name="DATA1_8">"#REF!"</definedName>
    <definedName name="DATA10">#REF!</definedName>
    <definedName name="DATA10_11">"#REF!"</definedName>
    <definedName name="DATA10_15">"#REF!"</definedName>
    <definedName name="DATA10_19">"#REF!"</definedName>
    <definedName name="DATA10_24">"#REF!"</definedName>
    <definedName name="DATA10_28">"#REF!"</definedName>
    <definedName name="DATA10_64">"#REF!"</definedName>
    <definedName name="DATA10_7">"#REF!"</definedName>
    <definedName name="DATA10_77">"#REF!"</definedName>
    <definedName name="DATA10_8">"#REF!"</definedName>
    <definedName name="DATA10A">#REF!</definedName>
    <definedName name="DATA11">#REF!</definedName>
    <definedName name="DATA11_11">"#REF!"</definedName>
    <definedName name="DATA11_15">"#REF!"</definedName>
    <definedName name="DATA11_16">"#REF!"</definedName>
    <definedName name="DATA11_19">"#REF!"</definedName>
    <definedName name="DATA11_23">#N/A</definedName>
    <definedName name="DATA11_24">"#REF!"</definedName>
    <definedName name="DATA11_28">"#REF!"</definedName>
    <definedName name="DATA11_64">"#REF!"</definedName>
    <definedName name="DATA11_7">"#REF!"</definedName>
    <definedName name="DATA11_76">"#REF!"</definedName>
    <definedName name="DATA11_77">"#REF!"</definedName>
    <definedName name="DATA11_8">"#REF!"</definedName>
    <definedName name="DATA12">#REF!</definedName>
    <definedName name="DATA12_11">"#REF!"</definedName>
    <definedName name="DATA12_15">"#REF!"</definedName>
    <definedName name="DATA12_16">"#REF!"</definedName>
    <definedName name="DATA12_19">"#REF!"</definedName>
    <definedName name="DATA12_23">#N/A</definedName>
    <definedName name="DATA12_24">"#REF!"</definedName>
    <definedName name="DATA12_28">"#REF!"</definedName>
    <definedName name="DATA12_64">"#REF!"</definedName>
    <definedName name="DATA12_7">"#REF!"</definedName>
    <definedName name="DATA12_77">"#REF!"</definedName>
    <definedName name="DATA12_8">"#REF!"</definedName>
    <definedName name="DATA13">#REF!</definedName>
    <definedName name="DATA13_15">"#REF!"</definedName>
    <definedName name="DATA13_16">"#REF!"</definedName>
    <definedName name="DATA13_19">"#REF!"</definedName>
    <definedName name="DATA13_24">"#REF!"</definedName>
    <definedName name="DATA13_64">"#REF!"</definedName>
    <definedName name="DATA13_7">"#REF!"</definedName>
    <definedName name="DATA14">#REF!</definedName>
    <definedName name="DATA14_15">"#REF!"</definedName>
    <definedName name="DATA14_16">"#REF!"</definedName>
    <definedName name="DATA14_19">"#REF!"</definedName>
    <definedName name="DATA14_64">"#REF!"</definedName>
    <definedName name="DATA14_7">"#REF!"</definedName>
    <definedName name="DATA15">#REF!</definedName>
    <definedName name="DATA15_11">#N/A</definedName>
    <definedName name="DATA15_15">"#REF!"</definedName>
    <definedName name="DATA15_16">"#REF!"</definedName>
    <definedName name="DATA15_64">#N/A</definedName>
    <definedName name="DATA15_7">"#REF!"</definedName>
    <definedName name="DATA15extra">#REF!</definedName>
    <definedName name="DATA16">#REF!</definedName>
    <definedName name="DATA16_11">"#REF!"</definedName>
    <definedName name="DATA16_38">"#REF!"</definedName>
    <definedName name="DATA16_64">"#REF!"</definedName>
    <definedName name="DATA17">#REF!</definedName>
    <definedName name="DATA18">#REF!</definedName>
    <definedName name="DATA19">#REF!</definedName>
    <definedName name="DATA1A">#REF!</definedName>
    <definedName name="DATA1extra">#REF!</definedName>
    <definedName name="DATA2">#REF!</definedName>
    <definedName name="DATA2_11">"#REF!"</definedName>
    <definedName name="DATA2_15">"#REF!"</definedName>
    <definedName name="DATA2_19">"#REF!"</definedName>
    <definedName name="DATA2_24">"#REF!"</definedName>
    <definedName name="DATA2_28">"#REF!"</definedName>
    <definedName name="DATA2_5">"#REF!"</definedName>
    <definedName name="DATA2_64">"#REF!"</definedName>
    <definedName name="DATA2_7">"#REF!"</definedName>
    <definedName name="DATA2_77">"#REF!"</definedName>
    <definedName name="DATA2_8">"#REF!"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_11">"#REF!"</definedName>
    <definedName name="DATA3_15">"#REF!"</definedName>
    <definedName name="DATA3_19">"#REF!"</definedName>
    <definedName name="DATA3_24">"#REF!"</definedName>
    <definedName name="DATA3_28">"#REF!"</definedName>
    <definedName name="DATA3_5">"#REF!"</definedName>
    <definedName name="DATA3_64">"#REF!"</definedName>
    <definedName name="DATA3_7">"#REF!"</definedName>
    <definedName name="DATA3_77">"#REF!"</definedName>
    <definedName name="DATA3_8">"#REF!"</definedName>
    <definedName name="DATA30">#REF!</definedName>
    <definedName name="DATA4">#REF!</definedName>
    <definedName name="DATA4_15">"#REF!"</definedName>
    <definedName name="DATA4_19">"#REF!"</definedName>
    <definedName name="DATA4_24">"#REF!"</definedName>
    <definedName name="DATA4_28">"#REF!"</definedName>
    <definedName name="DATA4_5">"#REF!"</definedName>
    <definedName name="DATA4_64">"#REF!"</definedName>
    <definedName name="DATA4_7">"#REF!"</definedName>
    <definedName name="DATA4_77">"#REF!"</definedName>
    <definedName name="DATA4_8">"#REF!"</definedName>
    <definedName name="DATA5">#REF!</definedName>
    <definedName name="DATA5_15">"#REF!"</definedName>
    <definedName name="DATA5_19">"#REF!"</definedName>
    <definedName name="DATA5_24">"#REF!"</definedName>
    <definedName name="DATA5_28">"#REF!"</definedName>
    <definedName name="DATA5_64">"#REF!"</definedName>
    <definedName name="DATA5_7">"#REF!"</definedName>
    <definedName name="DATA5_77">"#REF!"</definedName>
    <definedName name="DATA5_8">"#REF!"</definedName>
    <definedName name="DATA6">#REF!</definedName>
    <definedName name="DATA6_15">"#REF!"</definedName>
    <definedName name="DATA6_19">"#REF!"</definedName>
    <definedName name="DATA6_24">"#REF!"</definedName>
    <definedName name="DATA6_28">"#REF!"</definedName>
    <definedName name="DATA6_64">"#REF!"</definedName>
    <definedName name="DATA6_7">"#REF!"</definedName>
    <definedName name="DATA6_77">"#REF!"</definedName>
    <definedName name="DATA6_8">"#REF!"</definedName>
    <definedName name="DATA7">#REF!</definedName>
    <definedName name="DATA7_15">"#REF!"</definedName>
    <definedName name="DATA7_19">"#REF!"</definedName>
    <definedName name="DATA7_24">"#REF!"</definedName>
    <definedName name="DATA7_28">"#REF!"</definedName>
    <definedName name="DATA7_64">"#REF!"</definedName>
    <definedName name="DATA7_7">"#REF!"</definedName>
    <definedName name="DATA7_77">"#REF!"</definedName>
    <definedName name="DATA7_8">"#REF!"</definedName>
    <definedName name="DATA8">#REF!</definedName>
    <definedName name="DATA8_15">"#REF!"</definedName>
    <definedName name="DATA8_19">"#REF!"</definedName>
    <definedName name="DATA8_24">"#REF!"</definedName>
    <definedName name="DATA8_28">"#REF!"</definedName>
    <definedName name="DATA8_64">"#REF!"</definedName>
    <definedName name="DATA8_7">"#REF!"</definedName>
    <definedName name="DATA8_77">"#REF!"</definedName>
    <definedName name="DATA8_8">"#REF!"</definedName>
    <definedName name="DATA9">#REF!</definedName>
    <definedName name="DATA9_15">"#REF!"</definedName>
    <definedName name="DATA9_19">"#REF!"</definedName>
    <definedName name="DATA9_24">"#REF!"</definedName>
    <definedName name="DATA9_28">"#REF!"</definedName>
    <definedName name="DATA9_64">"#REF!"</definedName>
    <definedName name="DATA9_7">"#REF!"</definedName>
    <definedName name="DATA9_77">"#REF!"</definedName>
    <definedName name="DATA9_8">"#REF!"</definedName>
    <definedName name="_xlnm.Database">#REF!</definedName>
    <definedName name="DATANEWBUILD10">#REF!</definedName>
    <definedName name="datar">#REF!</definedName>
    <definedName name="datar1">#REF!</definedName>
    <definedName name="DATARANGE">#REF!</definedName>
    <definedName name="datarange1">#REF!</definedName>
    <definedName name="datarows">#REF!</definedName>
    <definedName name="date">#REF!</definedName>
    <definedName name="dateb">#REF!</definedName>
    <definedName name="DBASE">#REF!</definedName>
    <definedName name="DCSF">#REF!</definedName>
    <definedName name="DCSF1">#REF!</definedName>
    <definedName name="DCSF2">#REF!</definedName>
    <definedName name="ddd" hidden="1">{#N/A,#N/A,TRUE,"Initial";#N/A,#N/A,TRUE,"CFs_P&amp;L_B&amp;S";#N/A,#N/A,TRUE,"Inv&amp;Fin";#N/A,#N/A,TRUE,"Depreciation";#N/A,#N/A,TRUE,"Energy";#N/A,#N/A,TRUE,"Index";#N/A,#N/A,TRUE,"Graphs";#N/A,#N/A,TRUE,"T_Contest"}</definedName>
    <definedName name="DEBTORS">#REF!</definedName>
    <definedName name="DEBTORSA">#REF!</definedName>
    <definedName name="debtorsadjust">#REF!</definedName>
    <definedName name="debtorsgross">#REF!</definedName>
    <definedName name="DECEMBER">#REF!</definedName>
    <definedName name="Dedicated_School_Grant">#REF!</definedName>
    <definedName name="defcaprec">#REF!</definedName>
    <definedName name="DESIGN_FEE_TABLE">#REF!</definedName>
    <definedName name="Design_Growth_AvgeEmpCost">#REF!</definedName>
    <definedName name="Design_Multiplier">#REF!</definedName>
    <definedName name="detruse">#REF!</definedName>
    <definedName name="df">#REF!</definedName>
    <definedName name="dfvdfvdzfv">#REF!</definedName>
    <definedName name="disagg">#REF!</definedName>
    <definedName name="disaggregation">#REF!</definedName>
    <definedName name="DISC_AWARDS">#REF!</definedName>
    <definedName name="dtlruse">#REF!</definedName>
    <definedName name="DU">#REF!</definedName>
    <definedName name="dvgds">#REF!</definedName>
    <definedName name="DWP_Total_NonHRA_Rent_Rebates_Expenditure">#REF!</definedName>
    <definedName name="DWPdata">#REF!</definedName>
    <definedName name="e" hidden="1">{#N/A,#N/A,FALSE,"Assessment";#N/A,#N/A,FALSE,"Staffing";#N/A,#N/A,FALSE,"Hires";#N/A,#N/A,FALSE,"Assumptions"}</definedName>
    <definedName name="EAnglia">#REF!,#REF!,#REF!</definedName>
    <definedName name="EARL_Flag">#REF!</definedName>
    <definedName name="EARL_NINO">#REF!</definedName>
    <definedName name="EARL_Reasonfull">#REF!</definedName>
    <definedName name="EARL_Strain">#REF!</definedName>
    <definedName name="earmarked">#REF!</definedName>
    <definedName name="ecode">#REF!</definedName>
    <definedName name="Educ">#REF!</definedName>
    <definedName name="edufy">#REF!</definedName>
    <definedName name="edupy">#REF!</definedName>
    <definedName name="eduy1">#REF!</definedName>
    <definedName name="eduy2">#REF!</definedName>
    <definedName name="eduy3">#REF!</definedName>
    <definedName name="eduy4">#REF!</definedName>
    <definedName name="eee" hidden="1">{#N/A,#N/A,TRUE,"Initial";#N/A,#N/A,TRUE,"CFs_P&amp;L_B&amp;S";#N/A,#N/A,TRUE,"Inv&amp;Fin";#N/A,#N/A,TRUE,"Depreciation";#N/A,#N/A,TRUE,"Energy";#N/A,#N/A,TRUE,"Index";#N/A,#N/A,TRUE,"Graphs";#N/A,#N/A,TRUE,"T_Contest"}</definedName>
    <definedName name="EMAIL">#REF!</definedName>
    <definedName name="Emidlands">#REF!,#REF!,#REF!,#REF!,#REF!</definedName>
    <definedName name="EmpRel_Cost.Cost">INDEX(EmpRel_Cost.tbl,,#REF!)</definedName>
    <definedName name="EmpRel_Cost.CostGrp">INDEX(EmpRel_Cost.tbl,,#REF!)</definedName>
    <definedName name="EmpRel_Cost.GL">INDEX(EmpRel_Cost.tbl,,#REF!)</definedName>
    <definedName name="EmpRel_Cost.saving_mnth">INDEX(EmpRel_Cost.tbl,,#REF!)</definedName>
    <definedName name="EmpRel_Cost.saving_perc">INDEX(EmpRel_Cost.tbl,,#REF!)</definedName>
    <definedName name="EmpRel_Cost.tbl">#REF!</definedName>
    <definedName name="END_ROW">#REF!</definedName>
    <definedName name="EndCol_1">#REF!</definedName>
    <definedName name="EndCol_2">#REF!</definedName>
    <definedName name="EndCol_3">#REF!</definedName>
    <definedName name="enddfes">#REF!</definedName>
    <definedName name="envir1">#REF!</definedName>
    <definedName name="envir2">#REF!</definedName>
    <definedName name="envir3">#REF!</definedName>
    <definedName name="envir4">#REF!</definedName>
    <definedName name="envirfy">#REF!</definedName>
    <definedName name="envirpy">#REF!</definedName>
    <definedName name="enviry1">#REF!</definedName>
    <definedName name="enviry2">#REF!</definedName>
    <definedName name="enviry3">#REF!</definedName>
    <definedName name="enviry4">#REF!</definedName>
    <definedName name="ENVStart">#REF!</definedName>
    <definedName name="EQU">#REF!</definedName>
    <definedName name="EQUIPMENT">#REF!</definedName>
    <definedName name="EQUIPMENTA">#REF!</definedName>
    <definedName name="ERNIC">#REF!</definedName>
    <definedName name="Error1_Range">#REF!</definedName>
    <definedName name="escalation">#REF!</definedName>
    <definedName name="ET">#REF!</definedName>
    <definedName name="et_ri">#REF!</definedName>
    <definedName name="Ethnic_Minority_Achievement">#REF!</definedName>
    <definedName name="Exp">#REF!</definedName>
    <definedName name="External">#REF!</definedName>
    <definedName name="Extra_Cost.Cost">INDEX(Extra_Cost.tbl,,#REF!)</definedName>
    <definedName name="Extra_Cost.CostGrp">INDEX(Extra_Cost.tbl,,#REF!)</definedName>
    <definedName name="Extra_Cost.from_mnth">INDEX(Extra_Cost.tbl,,#REF!)</definedName>
    <definedName name="Extra_Cost.GL">INDEX(Extra_Cost.tbl,,#REF!)</definedName>
    <definedName name="Extra_Cost.tbl">#REF!</definedName>
    <definedName name="f">#REF!</definedName>
    <definedName name="F001DP">#REF!</definedName>
    <definedName name="F001MM">#REF!</definedName>
    <definedName name="F002MM">#REF!</definedName>
    <definedName name="F003MM">#REF!</definedName>
    <definedName name="F004MM">#REF!</definedName>
    <definedName name="F005MM">#REF!</definedName>
    <definedName name="F006MM">#REF!</definedName>
    <definedName name="F007MM">#REF!</definedName>
    <definedName name="F008MM">#REF!</definedName>
    <definedName name="F009MM">#REF!</definedName>
    <definedName name="F010MM">#REF!</definedName>
    <definedName name="F011MM">#REF!</definedName>
    <definedName name="F012MM">#REF!</definedName>
    <definedName name="F013MM">#REF!</definedName>
    <definedName name="F014MM">#REF!</definedName>
    <definedName name="F015MM">#REF!</definedName>
    <definedName name="F016MM">#REF!</definedName>
    <definedName name="F017MM">#REF!</definedName>
    <definedName name="F018MM">#REF!</definedName>
    <definedName name="F019MM">#REF!</definedName>
    <definedName name="F020MM">#REF!</definedName>
    <definedName name="F021MM">#REF!</definedName>
    <definedName name="F022MM">#REF!</definedName>
    <definedName name="F023MM">#REF!</definedName>
    <definedName name="F024MM">#REF!</definedName>
    <definedName name="F025MM">#REF!</definedName>
    <definedName name="F026MM">#REF!</definedName>
    <definedName name="F027MM">#REF!</definedName>
    <definedName name="F028MM">#REF!</definedName>
    <definedName name="F029MM">#REF!</definedName>
    <definedName name="F030MM">#REF!</definedName>
    <definedName name="F031MM">#REF!</definedName>
    <definedName name="fdsgfgdfs">#REF!</definedName>
    <definedName name="FE.for.Adults.PRC">#REF!</definedName>
    <definedName name="FE.reprice.index">#REF!</definedName>
    <definedName name="FE_Salary_Repricing_Factor">#REF!</definedName>
    <definedName name="Feasibility">#REF!</definedName>
    <definedName name="FEBRUARY">#REF!</definedName>
    <definedName name="fee.income">#REF!</definedName>
    <definedName name="FEFC_PERCENT">#REF!</definedName>
    <definedName name="feforadultsprctotal">#REF!</definedName>
    <definedName name="FEHE">#REF!</definedName>
    <definedName name="fff" hidden="1">{#N/A,#N/A,TRUE,"Initial";#N/A,#N/A,TRUE,"CFs_P&amp;L_B&amp;S";#N/A,#N/A,TRUE,"Inv&amp;Fin";#N/A,#N/A,TRUE,"Depreciation";#N/A,#N/A,TRUE,"Energy";#N/A,#N/A,TRUE,"Index";#N/A,#N/A,TRUE,"Graphs";#N/A,#N/A,TRUE,"T_Contest"}</definedName>
    <definedName name="FGG_CW">#REF!</definedName>
    <definedName name="FGG_FW">#REF!</definedName>
    <definedName name="FGGBR1">#REF!</definedName>
    <definedName name="FGGCW1">#REF!</definedName>
    <definedName name="FGGFW1">#REF!</definedName>
    <definedName name="FGGLSS1">#REF!</definedName>
    <definedName name="FGGTC1">#REF!</definedName>
    <definedName name="fiaa">#REF!</definedName>
    <definedName name="FILENAME">#REF!</definedName>
    <definedName name="finalhere">#REF!</definedName>
    <definedName name="FINALTOTAL">#REF!</definedName>
    <definedName name="Financing">#REF!</definedName>
    <definedName name="FirstOcc">#REF!</definedName>
    <definedName name="fleetlist">#REF!</definedName>
    <definedName name="fletlist">#REF!</definedName>
    <definedName name="FORECAST">#REF!</definedName>
    <definedName name="FORECAST_DATE">#REF!</definedName>
    <definedName name="Forecastyear">#REF!</definedName>
    <definedName name="Forname">#REF!</definedName>
    <definedName name="fpm">#REF!</definedName>
    <definedName name="fred">#REF!</definedName>
    <definedName name="FSM_UnitCost">#REF!</definedName>
    <definedName name="FSNetDifferences">#REF!</definedName>
    <definedName name="FSTotalSampleMisstatement">#REF!</definedName>
    <definedName name="FSTotalTested">#REF!</definedName>
    <definedName name="FTEProductiveHoursPerYear">#REF!</definedName>
    <definedName name="FTEProductiveHrsPerDay">#REF!</definedName>
    <definedName name="FTESplit_Indrct.CSL">INDEX(FTESplit_Indrct.tbl,,#REF!)</definedName>
    <definedName name="FTESplit_Indrct.Direct">INDEX(FTESplit_Indrct.tbl,,#REF!)</definedName>
    <definedName name="FTESplit_Indrct.Grp">INDEX(FTESplit_Indrct.tbl,,#REF!)</definedName>
    <definedName name="FTESplit_Indrct.Indirect">INDEX(FTESplit_Indrct.tbl,,#REF!)</definedName>
    <definedName name="FTESplit_Indrct.tbl">#REF!</definedName>
    <definedName name="FTESplit_Indrct.WS">INDEX(FTESplit_Indrct.tbl,,#REF!)</definedName>
    <definedName name="Full_HIP_Data_2004">#REF!</definedName>
    <definedName name="Funding">#REF!</definedName>
    <definedName name="fvgdgf">#REF!</definedName>
    <definedName name="FXAVals">#REF!</definedName>
    <definedName name="FY.prim.pups">#REF!</definedName>
    <definedName name="fyear">#REF!</definedName>
    <definedName name="g">#REF!</definedName>
    <definedName name="gfbal">#REF!</definedName>
    <definedName name="gfcc">#REF!</definedName>
    <definedName name="gfcc1">#REF!</definedName>
    <definedName name="ggg">#REF!</definedName>
    <definedName name="GHGH">#REF!</definedName>
    <definedName name="GLOBAL_ATTRIBUTE_CATEGORY">#REF!</definedName>
    <definedName name="GM_ALLOC">#REF!</definedName>
    <definedName name="gmonths">#REF!</definedName>
    <definedName name="gor">#REF!</definedName>
    <definedName name="Goto_Menu">#REF!</definedName>
    <definedName name="gov_ri">#REF!</definedName>
    <definedName name="govfy">#REF!</definedName>
    <definedName name="govpy">#REF!</definedName>
    <definedName name="govy1">#REF!</definedName>
    <definedName name="govy2">#REF!</definedName>
    <definedName name="govy3">#REF!</definedName>
    <definedName name="govy4">#REF!</definedName>
    <definedName name="GRADE">#REF!</definedName>
    <definedName name="grant1997_98">#REF!</definedName>
    <definedName name="grantsalljournals">#REF!</definedName>
    <definedName name="grantsjournals">#REF!</definedName>
    <definedName name="grantsunapplied">#REF!</definedName>
    <definedName name="gregtre">#REF!</definedName>
    <definedName name="GREStart">#REF!</definedName>
    <definedName name="grossnet">#REF!</definedName>
    <definedName name="GROUP_INDIRECT_FTE">#REF!</definedName>
    <definedName name="GroupID_1">#REF!</definedName>
    <definedName name="GroupID_10">#REF!</definedName>
    <definedName name="GroupID_11">#REF!</definedName>
    <definedName name="GroupID_12">#REF!</definedName>
    <definedName name="GroupID_13">#REF!</definedName>
    <definedName name="GroupID_14">#REF!</definedName>
    <definedName name="GroupID_15">#REF!</definedName>
    <definedName name="GroupID_16">#REF!</definedName>
    <definedName name="GroupID_17">#REF!</definedName>
    <definedName name="GroupID_18">#REF!</definedName>
    <definedName name="GroupID_19">#REF!</definedName>
    <definedName name="GroupID_2">#REF!</definedName>
    <definedName name="GroupID_3">#REF!</definedName>
    <definedName name="GroupID_4">#REF!</definedName>
    <definedName name="GroupID_5">#REF!</definedName>
    <definedName name="GroupID_6">#REF!</definedName>
    <definedName name="GroupID_7">#REF!</definedName>
    <definedName name="GroupID_8">#REF!</definedName>
    <definedName name="GroupID_9">#REF!</definedName>
    <definedName name="growth">#REF!</definedName>
    <definedName name="Guar_Growth_Markup">#REF!</definedName>
    <definedName name="Guar_Growth_Net_Margin">#REF!</definedName>
    <definedName name="h">#REF!</definedName>
    <definedName name="H1Tot">#REF!</definedName>
    <definedName name="H2Tot">#REF!</definedName>
    <definedName name="harry">#REF!</definedName>
    <definedName name="HEADER">#REF!</definedName>
    <definedName name="Heading">#REF!</definedName>
    <definedName name="HEFEIncome">#REF!</definedName>
    <definedName name="HELP">#REF!</definedName>
    <definedName name="HEN_CW">#REF!</definedName>
    <definedName name="HEN_FW">#REF!</definedName>
    <definedName name="HENBR1">#REF!</definedName>
    <definedName name="HENCW1">#REF!</definedName>
    <definedName name="HENFW1">#REF!</definedName>
    <definedName name="HENLSS1">#REF!</definedName>
    <definedName name="HENTC1">#REF!</definedName>
    <definedName name="hh">#REF!</definedName>
    <definedName name="hhh">#REF!</definedName>
    <definedName name="HIG">#REF!</definedName>
    <definedName name="Hillingdon">#REF!</definedName>
    <definedName name="HLOOKUP">#REF!</definedName>
    <definedName name="HOME" hidden="1">{#N/A,#N/A,FALSE,"Assessment";#N/A,#N/A,FALSE,"Staffing";#N/A,#N/A,FALSE,"Hires";#N/A,#N/A,FALSE,"Assumptions"}</definedName>
    <definedName name="HOMFE" hidden="1">{#N/A,#N/A,FALSE,"Assessment";#N/A,#N/A,FALSE,"Staffing";#N/A,#N/A,FALSE,"Hires";#N/A,#N/A,FALSE,"Assumptions"}</definedName>
    <definedName name="HOU">#REF!</definedName>
    <definedName name="HOURS">#REF!</definedName>
    <definedName name="hous1">#REF!</definedName>
    <definedName name="hous2">#REF!</definedName>
    <definedName name="hous3">#REF!</definedName>
    <definedName name="hous4">#REF!</definedName>
    <definedName name="house">#REF!</definedName>
    <definedName name="housfy">#REF!</definedName>
    <definedName name="houspy">#REF!</definedName>
    <definedName name="housy1">#REF!</definedName>
    <definedName name="housy2">#REF!</definedName>
    <definedName name="housy3">#REF!</definedName>
    <definedName name="housy4">#REF!</definedName>
    <definedName name="HRA">#REF!</definedName>
    <definedName name="hra_ri">#REF!</definedName>
    <definedName name="hrabal">#REF!</definedName>
    <definedName name="hracc1">#REF!</definedName>
    <definedName name="HRADEFICIT">#REF!</definedName>
    <definedName name="hrafy">#REF!</definedName>
    <definedName name="hrapy">#REF!</definedName>
    <definedName name="hrasubcc1">#REF!</definedName>
    <definedName name="hray1">#REF!</definedName>
    <definedName name="hray2">#REF!</definedName>
    <definedName name="hray3">#REF!</definedName>
    <definedName name="hray4">#REF!</definedName>
    <definedName name="hsg_e">#REF!</definedName>
    <definedName name="hsg_fye">#REF!</definedName>
    <definedName name="hsg_p">#REF!</definedName>
    <definedName name="hsg_r">#REF!</definedName>
    <definedName name="hsg_ri">#REF!</definedName>
    <definedName name="HTML_CodePage" hidden="1">1252</definedName>
    <definedName name="HTML_Control" hidden="1">{"'Final Summary'!$A$1:$G$86"}</definedName>
    <definedName name="HTML_Description" hidden="1">""</definedName>
    <definedName name="HTML_Email" hidden="1">""</definedName>
    <definedName name="HTML_Header" hidden="1">"Final Summary"</definedName>
    <definedName name="HTML_LastUpdate" hidden="1">"31/05/01"</definedName>
    <definedName name="HTML_LineAfter" hidden="1">FALSE</definedName>
    <definedName name="HTML_LineBefore" hidden="1">FALSE</definedName>
    <definedName name="HTML_Name" hidden="1">"Jarvis IT"</definedName>
    <definedName name="HTML_OBDlg2" hidden="1">TRUE</definedName>
    <definedName name="HTML_OBDlg3" hidden="1">TRUE</definedName>
    <definedName name="HTML_OBDlg4" hidden="1">TRUE</definedName>
    <definedName name="HTML_OS" hidden="1">0</definedName>
    <definedName name="HTML_PathFile" hidden="1">"C:\My Documents\MyHTML.htm"</definedName>
    <definedName name="HTML_PathTemplate" hidden="1">"C:\My Documents\HTMLTemp.htm"</definedName>
    <definedName name="HTML_Title" hidden="1">"Draft Cost Auth"</definedName>
    <definedName name="i">#REF!</definedName>
    <definedName name="ICT_Cost">#REF!</definedName>
    <definedName name="ICT_Last">#REF!</definedName>
    <definedName name="ICT_Start">#REF!</definedName>
    <definedName name="IERESERVE">#REF!</definedName>
    <definedName name="ijds_pupil_data">#REF!</definedName>
    <definedName name="IncGr_10yr_Cost">#REF!</definedName>
    <definedName name="IncGr_10yr_GI">#REF!</definedName>
    <definedName name="IncGr_BusDev.tbl">#REF!</definedName>
    <definedName name="IncGr_Code">#REF!</definedName>
    <definedName name="IncGr_Code.dropdown">#REF!</definedName>
    <definedName name="IncGr_Cons_IncPerFTE.Cons_type">INDEX(IncGr_Cons_IncPerFTE.tbl,1,)</definedName>
    <definedName name="IncGr_Cons_IncPerFTE.tbl">#REF!</definedName>
    <definedName name="IncGr_Cons_IncPerFTE.WS">#N/A</definedName>
    <definedName name="IncGr_CSL_Surplus">#REF!</definedName>
    <definedName name="IncGr_CSLMargin.tbl">#REF!</definedName>
    <definedName name="IncGr_DC.tbl">#REF!</definedName>
    <definedName name="IncGr_FTE.tbl">#REF!</definedName>
    <definedName name="IncGr_Initiative_Name">#REF!</definedName>
    <definedName name="IncGr_Invest.tbl">#REF!</definedName>
    <definedName name="IncGr_LBBSur.tbl">#REF!</definedName>
    <definedName name="IncGr_Mkt.tbl">#REF!</definedName>
    <definedName name="IncGr_Output.yr">#N/A</definedName>
    <definedName name="IncGr_Rev.tbl">#REF!</definedName>
    <definedName name="IncGr_TEC.tbl">#REF!</definedName>
    <definedName name="IncGr_TotalCost.tbl">#REF!</definedName>
    <definedName name="IncGr_WS">#REF!</definedName>
    <definedName name="IncPerFTE">#REF!</definedName>
    <definedName name="IncPerFTE.WS">#REF!</definedName>
    <definedName name="INDEPENDENT_FEES">#REF!</definedName>
    <definedName name="Index">#REF!</definedName>
    <definedName name="Infant">#REF!</definedName>
    <definedName name="INFLATION">#REF!</definedName>
    <definedName name="Inflation_Multiplier">#REF!</definedName>
    <definedName name="Inflation_Multiplier_34">#REF!</definedName>
    <definedName name="Innlond">#REF!,#REF!,#REF!,#REF!,#REF!,#REF!,#REF!,#REF!,#REF!,#REF!</definedName>
    <definedName name="Inp_FTE_OS_mnth.mnth">INDEX(Inp_FTE_OS_mnth.tbl,,#REF!)</definedName>
    <definedName name="Inp_FTE_OS_mnth.tbl">#REF!</definedName>
    <definedName name="Inp_FTE_OS_mnth.WS">INDEX(Inp_FTE_OS_mnth.tbl,,#REF!)</definedName>
    <definedName name="Input.BD_Annual_Cost">#REF!</definedName>
    <definedName name="Input.Risk.Ansoff.Code">INDEX(Input.Risk.Ansoff.tbl,,#REF!)</definedName>
    <definedName name="Input.Risk.Ansoff.lkp">INDEX(Input.Risk.Ansoff.tbl,,#REF!)</definedName>
    <definedName name="Input.Risk.Ansoff.Name">INDEX(Input.Risk.Ansoff.tbl,,#REF!)</definedName>
    <definedName name="Input.Risk.Ansoff.tbl">#REF!</definedName>
    <definedName name="Input.Risk.Porter.Code">INDEX(Input.Risk.Porter.tbl,,#REF!)</definedName>
    <definedName name="Input.Risk.Porter.lkp">INDEX(Input.Risk.Porter.tbl,,#REF!)</definedName>
    <definedName name="Input.Risk.Porter.Name">INDEX(Input.Risk.Porter.tbl,,#REF!)</definedName>
    <definedName name="Input.Risk.Porter.tbl">#REF!</definedName>
    <definedName name="inspect.admin.costs">#REF!</definedName>
    <definedName name="inspect.gross.expend">#REF!</definedName>
    <definedName name="inspect.income">#REF!</definedName>
    <definedName name="inspect.manual.costs">#REF!</definedName>
    <definedName name="inspect.nonpay.costs">#REF!</definedName>
    <definedName name="inspect.otherstaff.costs">#REF!</definedName>
    <definedName name="inspect.prc.costs">#REF!</definedName>
    <definedName name="inspect.PRC.proportion">#REF!</definedName>
    <definedName name="inspect.teachers.pay">#REF!</definedName>
    <definedName name="INSPECTION">#REF!</definedName>
    <definedName name="inspection.final.total">#REF!</definedName>
    <definedName name="inspectprcprop">#REF!</definedName>
    <definedName name="inspectprctotal">#REF!</definedName>
    <definedName name="Invest.tbl">#REF!</definedName>
    <definedName name="Invest.Type">INDEX(Invest.tbl,,#REF!)</definedName>
    <definedName name="Invest.Value">INDEX(Invest.tbl,,#REF!)</definedName>
    <definedName name="Invest.ValueByMonth.tbl">#REF!</definedName>
    <definedName name="Invest.WS">INDEX(Invest.tbl,,#REF!)</definedName>
    <definedName name="IsStrikeThrough">#REF!</definedName>
    <definedName name="Item">#REF!</definedName>
    <definedName name="ITEMS">#REF!</definedName>
    <definedName name="iTotRow">#REF!</definedName>
    <definedName name="ITStart">#REF!</definedName>
    <definedName name="j">#REF!</definedName>
    <definedName name="jan">#REF!</definedName>
    <definedName name="Jan_15">#REF!</definedName>
    <definedName name="JANUARY">#REF!</definedName>
    <definedName name="Januarystatement">#REF!</definedName>
    <definedName name="jim">#REF!</definedName>
    <definedName name="JournalEntries">#REF!</definedName>
    <definedName name="JournalEntries2">#REF!</definedName>
    <definedName name="JULY">#REF!</definedName>
    <definedName name="JUNE">#REF!</definedName>
    <definedName name="junesetpayinc.1">#REF!</definedName>
    <definedName name="Junior">#REF!</definedName>
    <definedName name="junko">#REF!</definedName>
    <definedName name="jyujj7">#REF!</definedName>
    <definedName name="KKK" hidden="1">{#N/A,#N/A,FALSE,"Assessment";#N/A,#N/A,FALSE,"Staffing";#N/A,#N/A,FALSE,"Hires";#N/A,#N/A,FALSE,"Assumptions"}</definedName>
    <definedName name="l">#REF!</definedName>
    <definedName name="L1_LU">#REF!</definedName>
    <definedName name="L2_LU">#REF!</definedName>
    <definedName name="L3_LU">#REF!</definedName>
    <definedName name="L4_LU">#REF!</definedName>
    <definedName name="L5_LU">#REF!</definedName>
    <definedName name="LA">#REF!</definedName>
    <definedName name="LA_code">#REF!</definedName>
    <definedName name="la_contact_email">#REF!</definedName>
    <definedName name="la_contact_email_cfo">#REF!</definedName>
    <definedName name="la_contact_name">#REF!</definedName>
    <definedName name="la_contact_name_cfo">#REF!</definedName>
    <definedName name="la_contact_phone">#REF!</definedName>
    <definedName name="la_contact_phone_cfo">#REF!</definedName>
    <definedName name="LA_List">#REF!</definedName>
    <definedName name="LA_name">#REF!</definedName>
    <definedName name="LA_names">#REF!</definedName>
    <definedName name="LAcodes">#REF!</definedName>
    <definedName name="LAList">#REF!</definedName>
    <definedName name="Lancasterian_Infant">#REF!</definedName>
    <definedName name="Lancasterian_Infant_34">#N/A</definedName>
    <definedName name="Lancasterian_Infant_64">#N/A</definedName>
    <definedName name="Lancasterian_Infantextra">#REF!</definedName>
    <definedName name="Lancasterian_Junior">#REF!</definedName>
    <definedName name="Lancasterian_Junior_34">#N/A</definedName>
    <definedName name="Lancasterian_Junior_64">#N/A</definedName>
    <definedName name="Lancasterian_Juniorextra">#REF!</definedName>
    <definedName name="Lance_Inf">#REF!</definedName>
    <definedName name="Lancs_Prim">#REF!</definedName>
    <definedName name="LandValue10">#REF!</definedName>
    <definedName name="LandValue11">#REF!</definedName>
    <definedName name="LandValue1a">#REF!</definedName>
    <definedName name="LandValue2">#REF!</definedName>
    <definedName name="LandValue3">#REF!</definedName>
    <definedName name="LandValue4">#REF!</definedName>
    <definedName name="LandValue5">#REF!</definedName>
    <definedName name="LandValue6">#REF!</definedName>
    <definedName name="LandValue7">#REF!</definedName>
    <definedName name="LandValue8">#REF!</definedName>
    <definedName name="LandValue9">#REF!</definedName>
    <definedName name="last">#REF!</definedName>
    <definedName name="LAST_Nursery">#REF!</definedName>
    <definedName name="LAST_Primary">#REF!</definedName>
    <definedName name="LAST_PriMiddle">#REF!</definedName>
    <definedName name="LAST_SecMiddle">#REF!</definedName>
    <definedName name="LAST_SECONDARY">#REF!</definedName>
    <definedName name="LAST_Special">#REF!</definedName>
    <definedName name="LastDataRow">#REF!</definedName>
    <definedName name="LastT1Used">#REF!</definedName>
    <definedName name="LBB_Inherited_CostReq.tbl">#REF!</definedName>
    <definedName name="LBB_Inherited_CostReq.WS">INDEX(LBB_Inherited_CostReq.tbl,,1)</definedName>
    <definedName name="LBB_Inherited_CostReq.Yr.hdr">INDEX(LBB_Inherited_CostReq.tbl,1,)</definedName>
    <definedName name="LBB_Proforma.PLCode">#N/A</definedName>
    <definedName name="LBB_Proforma.ProfCat">#N/A</definedName>
    <definedName name="LBB_Proforma.tbl">#REF!</definedName>
    <definedName name="LBTHMANFEEBACK">#REF!</definedName>
    <definedName name="LCRegenDollisValleyQ2SecureQuery">#REF!</definedName>
    <definedName name="lea">#REF!</definedName>
    <definedName name="LEA25perc_Primary">#REF!</definedName>
    <definedName name="LEA25SpecialMeasures_Primary">#REF!</definedName>
    <definedName name="LEA25SpecialMeasures_Secondary">#REF!</definedName>
    <definedName name="LEADTYPES">#REF!</definedName>
    <definedName name="leagor">#REF!</definedName>
    <definedName name="lealookup">#REF!</definedName>
    <definedName name="LEAnopassport">#REF!</definedName>
    <definedName name="leanos">#REF!</definedName>
    <definedName name="LEAs">#REF!</definedName>
    <definedName name="lease">#REF!</definedName>
    <definedName name="LEAStart">#REF!</definedName>
    <definedName name="lect.reprice.sum">#REF!</definedName>
    <definedName name="LEL">#REF!</definedName>
    <definedName name="LEV">#REF!</definedName>
    <definedName name="lex">#REF!</definedName>
    <definedName name="LGS_Pens">#REF!</definedName>
    <definedName name="LGS_PENSION_RATE">#REF!</definedName>
    <definedName name="LHA">#REF!</definedName>
    <definedName name="li">#REF!</definedName>
    <definedName name="LIABILITY">#REF!</definedName>
    <definedName name="LIABILITYA">#REF!</definedName>
    <definedName name="libid">#REF!</definedName>
    <definedName name="life">#REF!</definedName>
    <definedName name="lkp.InvestmentType">#REF!</definedName>
    <definedName name="lkp.TUPE_JobTitle.ProformaTitle">INDEX(lkp.TUPE_JobTitle.tbl,,#REF!)</definedName>
    <definedName name="lkp.TUPE_JobTitle.tbl">#REF!</definedName>
    <definedName name="lkp.TUPE_JobTitle.TUPETitle">INDEX(lkp.TUPE_JobTitle.tbl,,#REF!)</definedName>
    <definedName name="lkp.TUPE_JobTitle.WS">INDEX(lkp.TUPE_JobTitle.tbl,,#REF!)</definedName>
    <definedName name="lkp.Workstream">#REF!</definedName>
    <definedName name="LocalAuthority">#REF!</definedName>
    <definedName name="lookup">#REF!</definedName>
    <definedName name="Loopup1">#REF!</definedName>
    <definedName name="ltborrowing">#REF!</definedName>
    <definedName name="lu">#REF!</definedName>
    <definedName name="LW">#REF!</definedName>
    <definedName name="ly">#REF!</definedName>
    <definedName name="LYPupils">#REF!</definedName>
    <definedName name="MANFEEBACK">#REF!</definedName>
    <definedName name="manpayinc.1">#REF!</definedName>
    <definedName name="mapCATs">#REF!</definedName>
    <definedName name="mapLVL1">#REF!</definedName>
    <definedName name="mapLVL2">#REF!</definedName>
    <definedName name="mapRULES">#REF!</definedName>
    <definedName name="MARCH">#REF!</definedName>
    <definedName name="MARKUP">#REF!</definedName>
    <definedName name="mary">#REF!</definedName>
    <definedName name="mary1">#REF!</definedName>
    <definedName name="matprofstart">#REF!</definedName>
    <definedName name="MAY">#REF!</definedName>
    <definedName name="md_2">#REF!</definedName>
    <definedName name="MD_3">#REF!</definedName>
    <definedName name="MDProw">#REF!</definedName>
    <definedName name="MDrow">#REF!</definedName>
    <definedName name="mdsrow">#REF!</definedName>
    <definedName name="MEALS">#REF!</definedName>
    <definedName name="meals.admin.costs">#REF!</definedName>
    <definedName name="meals.income">#REF!</definedName>
    <definedName name="meals.kitchen.costs">#REF!</definedName>
    <definedName name="meals.PRC.proportion">#REF!</definedName>
    <definedName name="meals.subtotal">#REF!</definedName>
    <definedName name="meals.variable.nonpay">#REF!</definedName>
    <definedName name="mealsprcprop">#REF!</definedName>
    <definedName name="mealsprctotal">#REF!</definedName>
    <definedName name="MenuReturn">#REF!</definedName>
    <definedName name="mfg">#REF!</definedName>
    <definedName name="MIN_FEE">#REF!</definedName>
    <definedName name="mkt_ongoing">#REF!</definedName>
    <definedName name="mkt_upfront">#REF!</definedName>
    <definedName name="mmm" hidden="1">{"Summary sheet",#N/A,TRUE,"Output pres";"Proforma 1 and 2",#N/A,TRUE,"Ratios";"Proforma 3,4 and 5",#N/A,TRUE,"FS";"Proforma 8,9 and 10",#N/A,TRUE,"Calcs"}</definedName>
    <definedName name="MobileWkingCosts_yr">#REF!</definedName>
    <definedName name="MobileWkinglkp.Switch">INDEX(MobileWkinglkp.tbl,,#REF!)</definedName>
    <definedName name="MobileWkinglkp.tbl">#REF!</definedName>
    <definedName name="MobileWkinglkp.WS">INDEX(MobileWkinglkp.tbl,,#REF!)</definedName>
    <definedName name="model_date">#REF!</definedName>
    <definedName name="MODMONTHS">#REF!</definedName>
    <definedName name="month">#REF!</definedName>
    <definedName name="Month_end">#REF!</definedName>
    <definedName name="Month_lookup">#REF!</definedName>
    <definedName name="MONTH12">#REF!</definedName>
    <definedName name="months">#REF!</definedName>
    <definedName name="MP_Rows">#REF!</definedName>
    <definedName name="mrprate">#REF!</definedName>
    <definedName name="mrr">#REF!</definedName>
    <definedName name="MS_Rows">#REF!</definedName>
    <definedName name="msg">#REF!</definedName>
    <definedName name="n">#REF!</definedName>
    <definedName name="name">#REF!</definedName>
    <definedName name="names">#REF!</definedName>
    <definedName name="Naz_List">#REF!</definedName>
    <definedName name="NBCC">#REF!</definedName>
    <definedName name="NDC">#REF!</definedName>
    <definedName name="neff">#REF!</definedName>
    <definedName name="NETWORTH8">#REF!</definedName>
    <definedName name="NETWORTH9">#REF!</definedName>
    <definedName name="NETWORTHGROUP8">#REF!</definedName>
    <definedName name="NETWORTHGROUP9">#REF!</definedName>
    <definedName name="new">#REF!</definedName>
    <definedName name="new.second.PRC">#REF!</definedName>
    <definedName name="new_1">#REF!</definedName>
    <definedName name="NewCol_1">#REF!</definedName>
    <definedName name="newcol_10">#REF!</definedName>
    <definedName name="newcol_11">#REF!</definedName>
    <definedName name="newcol_12">#REF!</definedName>
    <definedName name="newcol_13">#REF!</definedName>
    <definedName name="newcol_14">#REF!</definedName>
    <definedName name="newcol_15">#REF!</definedName>
    <definedName name="newcol_16">#REF!</definedName>
    <definedName name="newcol_17">#REF!</definedName>
    <definedName name="newcol_2">#REF!</definedName>
    <definedName name="newcol_20">#REF!</definedName>
    <definedName name="newcol_3">#REF!</definedName>
    <definedName name="newcol_4">#REF!</definedName>
    <definedName name="newcol_5">#REF!</definedName>
    <definedName name="newcol_6">#REF!</definedName>
    <definedName name="newcol_7">#REF!</definedName>
    <definedName name="newcol_8">#REF!</definedName>
    <definedName name="newcol_9">#REF!</definedName>
    <definedName name="newcommunity">#REF!</definedName>
    <definedName name="newdwellings">#REF!</definedName>
    <definedName name="newequipment">#REF!</definedName>
    <definedName name="newinfrastructure">#REF!</definedName>
    <definedName name="newinvestments">#REF!</definedName>
    <definedName name="newltdebtor">#REF!</definedName>
    <definedName name="newolb">#REF!</definedName>
    <definedName name="newprincipal">#REF!</definedName>
    <definedName name="newrate">#REF!</definedName>
    <definedName name="NewSheet_Nursery">#REF!</definedName>
    <definedName name="NewSheet_Primary">#REF!</definedName>
    <definedName name="Newsheet_PriMiddle">#REF!</definedName>
    <definedName name="NewSheet_SecMiddle">#REF!</definedName>
    <definedName name="NewSheet_Secondary">#REF!</definedName>
    <definedName name="NewSheet_Special">#REF!</definedName>
    <definedName name="NewSheetNursery">#REF!</definedName>
    <definedName name="newyears">#REF!</definedName>
    <definedName name="ngfng" hidden="1">{#N/A,#N/A,FALSE,"Aging Summary";#N/A,#N/A,FALSE,"Ratio Analysis";#N/A,#N/A,FALSE,"Test 120 Day Accts";#N/A,#N/A,FALSE,"Tickmarks"}</definedName>
    <definedName name="NHSAmb">#REF!</definedName>
    <definedName name="NHSAmbCode">#REF!</definedName>
    <definedName name="NHSAmbList">#REF!</definedName>
    <definedName name="NHSdata">#REF!</definedName>
    <definedName name="NHSTrust">#REF!</definedName>
    <definedName name="NHSTrustcode">#REF!</definedName>
    <definedName name="NHSTrustList">#REF!</definedName>
    <definedName name="NI_Rebate">#REF!</definedName>
    <definedName name="NI_threshold">#REF!</definedName>
    <definedName name="NI_UAC">#REF!</definedName>
    <definedName name="NIStdrate">#REF!</definedName>
    <definedName name="NLOStart">#REF!</definedName>
    <definedName name="NNDR1">#REF!</definedName>
    <definedName name="NNDR1s">#REF!</definedName>
    <definedName name="nnn" hidden="1">{"Summary sheet",#N/A,TRUE,"Output pres";"Proforma 1 and 2",#N/A,TRUE,"Ratios";"Proforma 3,4 and 5",#N/A,TRUE,"FS";"Proforma 8,9 and 10",#N/A,TRUE,"Calcs"}</definedName>
    <definedName name="NO1_3_1">#REF!</definedName>
    <definedName name="NO1_3_2">#REF!</definedName>
    <definedName name="NO1_3B">#REF!</definedName>
    <definedName name="non_nurse">#REF!</definedName>
    <definedName name="non_prim">#REF!,#REF!</definedName>
    <definedName name="non_sec">#REF!,#REF!</definedName>
    <definedName name="non_spe">#REF!,#REF!</definedName>
    <definedName name="Nonable2_3">#REF!</definedName>
    <definedName name="NonDFC">#REF!</definedName>
    <definedName name="nonop">#REF!</definedName>
    <definedName name="nonpay.costs">#REF!</definedName>
    <definedName name="nonpay.reprice.sum">#REF!</definedName>
    <definedName name="Nonstat">#REF!</definedName>
    <definedName name="nontable2">#REF!</definedName>
    <definedName name="NonTable2_1">#REF!</definedName>
    <definedName name="NonTable2_2">#REF!</definedName>
    <definedName name="NonTable2_3">#REF!</definedName>
    <definedName name="NonTable2_4">#REF!</definedName>
    <definedName name="NonTable2Rows">#REF!</definedName>
    <definedName name="North">#REF!,#REF!,#REF!,#REF!,#REF!,#REF!,#REF!,#REF!,#REF!</definedName>
    <definedName name="Northwest">#REF!,#REF!,#REF!,#REF!,#REF!,#REF!,#REF!,#REF!,#REF!,#REF!,#REF!</definedName>
    <definedName name="note1">#REF!</definedName>
    <definedName name="note3">#REF!</definedName>
    <definedName name="notorg">#REF!</definedName>
    <definedName name="NOVEMBER">#REF!</definedName>
    <definedName name="nrecol_15">#REF!</definedName>
    <definedName name="Nrow">#REF!</definedName>
    <definedName name="NS_Rows">#REF!</definedName>
    <definedName name="NSDeterminedSampleSize">#REF!</definedName>
    <definedName name="NSNetDifferences">#REF!</definedName>
    <definedName name="NSProjectionMethodIndex">#REF!</definedName>
    <definedName name="NSRequiredLevelOfEvidenceItems">#REF!</definedName>
    <definedName name="NSSampledTotal">#REF!</definedName>
    <definedName name="NSTargetedTestingAmount">#REF!</definedName>
    <definedName name="NSTargetedTestingItems">#REF!</definedName>
    <definedName name="numberhered">#REF!</definedName>
    <definedName name="nurcol2">#REF!</definedName>
    <definedName name="NurCols">#REF!</definedName>
    <definedName name="nurs.classes.income">#REF!</definedName>
    <definedName name="nurs.classes.julypay">#REF!</definedName>
    <definedName name="nurs.classes.netexpend">#REF!</definedName>
    <definedName name="nurs.classes.novpay">#REF!</definedName>
    <definedName name="nurs.classes.othercosts">#REF!</definedName>
    <definedName name="nurs.classes.teaching">#REF!</definedName>
    <definedName name="nurs.pups.income">#REF!</definedName>
    <definedName name="nurs.pups.julypay">#REF!</definedName>
    <definedName name="nurs.pups.netexpend">#REF!</definedName>
    <definedName name="nurs.pups.novpay">#REF!</definedName>
    <definedName name="nurs.pups.othercosts">#REF!</definedName>
    <definedName name="nurs.pups.teaching">#REF!</definedName>
    <definedName name="nursclas.pups">#REF!</definedName>
    <definedName name="nursclass.wts">#REF!</definedName>
    <definedName name="nurse_rows">#REF!</definedName>
    <definedName name="nursery">#REF!,#REF!,#REF!,#REF!,#REF!,#REF!,#REF!,#REF!,#REF!,#REF!,#REF!</definedName>
    <definedName name="nurspups.wts">#REF!</definedName>
    <definedName name="ObjCode">#REF!</definedName>
    <definedName name="Obligation">#REF!</definedName>
    <definedName name="ocode">#REF!</definedName>
    <definedName name="OCTOBER">#REF!</definedName>
    <definedName name="OESR">#REF!</definedName>
    <definedName name="OESR.admin.costs">#REF!</definedName>
    <definedName name="OESR.manual.costs">#REF!</definedName>
    <definedName name="OESR.nonpay.costs">#REF!</definedName>
    <definedName name="OESR.otherstaff.costs">#REF!</definedName>
    <definedName name="OESR.PRC.proportion">#REF!</definedName>
    <definedName name="OESR.teachers.pay">#REF!</definedName>
    <definedName name="OESRprcprop">#REF!</definedName>
    <definedName name="OESRprctotal">#REF!</definedName>
    <definedName name="ofsted">#REF!</definedName>
    <definedName name="old.second.PRC">#REF!</definedName>
    <definedName name="OList">#REF!</definedName>
    <definedName name="op">#REF!</definedName>
    <definedName name="openclose">#REF!</definedName>
    <definedName name="Optimise2">#REF!</definedName>
    <definedName name="Options">#REF!</definedName>
    <definedName name="Org">#REF!</definedName>
    <definedName name="OS.FTE">INDEX(OS.tbl,,#REF!)</definedName>
    <definedName name="OS.Grade">INDEX(OS.tbl,,#REF!)</definedName>
    <definedName name="OS.tbl">#REF!</definedName>
    <definedName name="OS.WS">INDEX(OS.tbl,,#REF!)</definedName>
    <definedName name="oscar">#REF!</definedName>
    <definedName name="OSUMNotes">#REF!</definedName>
    <definedName name="OthColEnd">#REF!</definedName>
    <definedName name="OthColStart">#REF!</definedName>
    <definedName name="other">#REF!</definedName>
    <definedName name="other.income">#REF!</definedName>
    <definedName name="Other.nonpay.cost">#REF!</definedName>
    <definedName name="Other_Cost.Cost">INDEX(Other_Cost.tbl,,#REF!)</definedName>
    <definedName name="Other_Cost.CostGrp">INDEX(Other_Cost.tbl,,#REF!)</definedName>
    <definedName name="Other_Cost.GL">INDEX(Other_Cost.tbl,,#REF!)</definedName>
    <definedName name="Other_Cost.saving_mnth">INDEX(Other_Cost.tbl,,#REF!)</definedName>
    <definedName name="Other_Cost.saving_perc">INDEX(Other_Cost.tbl,,#REF!)</definedName>
    <definedName name="Other_Cost.tbl">#REF!</definedName>
    <definedName name="OTHER_TRANSPORT">#REF!</definedName>
    <definedName name="OtherCols">#REF!</definedName>
    <definedName name="otherprcprop">#REF!</definedName>
    <definedName name="otheru5.income">#REF!</definedName>
    <definedName name="otheru5.julypay">#REF!</definedName>
    <definedName name="otheru5.netexpend">#REF!</definedName>
    <definedName name="otheru5.novpay">#REF!</definedName>
    <definedName name="otheru5.othercosts">#REF!</definedName>
    <definedName name="otheru5.pups">#REF!</definedName>
    <definedName name="otheru5.teaching">#REF!</definedName>
    <definedName name="OthSE">#REF!,#REF!,#REF!,#REF!,#REF!,#REF!,#REF!,#REF!,#REF!,#REF!,#REF!</definedName>
    <definedName name="over100k">#REF!</definedName>
    <definedName name="over1m">#REF!</definedName>
    <definedName name="over250k">#REF!</definedName>
    <definedName name="over50k">#REF!</definedName>
    <definedName name="P_P_POP">#REF!</definedName>
    <definedName name="PAGE7_6">#REF!</definedName>
    <definedName name="pass_results_0607_Query">#REF!</definedName>
    <definedName name="Passwords">#REF!</definedName>
    <definedName name="Pay">#REF!</definedName>
    <definedName name="PaymentsChased">#REF!</definedName>
    <definedName name="PCT">#REF!</definedName>
    <definedName name="PCTcode">#REF!</definedName>
    <definedName name="PCTdata">#REF!</definedName>
    <definedName name="PCTList">#REF!</definedName>
    <definedName name="pension">#REF!</definedName>
    <definedName name="Pension_Repricing_Factor">#REF!</definedName>
    <definedName name="pensions">#REF!</definedName>
    <definedName name="pep_e">#REF!</definedName>
    <definedName name="pep_fye">#REF!</definedName>
    <definedName name="pep_ri">#REF!</definedName>
    <definedName name="Percentage_of_Income_Spent">#REF!</definedName>
    <definedName name="pete">#REF!</definedName>
    <definedName name="Peter_List">#REF!</definedName>
    <definedName name="PHASES">#REF!</definedName>
    <definedName name="PhaseTot">#REF!,#REF!,#REF!,#REF!</definedName>
    <definedName name="PhaseTot_1">#REF!</definedName>
    <definedName name="PhaseTot_2">#REF!</definedName>
    <definedName name="PhaseTot_3">#REF!</definedName>
    <definedName name="PhaseTot_4">#REF!</definedName>
    <definedName name="PIE">#REF!</definedName>
    <definedName name="plant">#REF!</definedName>
    <definedName name="plus5.income">#REF!</definedName>
    <definedName name="plus5.julypay">#REF!</definedName>
    <definedName name="plus5.netexpend">#REF!</definedName>
    <definedName name="plus5.novpay">#REF!</definedName>
    <definedName name="plus5.othercosts">#REF!</definedName>
    <definedName name="plus5.pups">#REF!</definedName>
    <definedName name="plus5.teaching">#REF!</definedName>
    <definedName name="PMACROS">#REF!</definedName>
    <definedName name="PMDTot">#REF!</definedName>
    <definedName name="pmrow">#REF!</definedName>
    <definedName name="POSITION">#REF!</definedName>
    <definedName name="Post_16">#REF!</definedName>
    <definedName name="PPMDP">#REF!</definedName>
    <definedName name="PPMDS">#REF!</definedName>
    <definedName name="PPN">#REF!</definedName>
    <definedName name="PPP">#REF!</definedName>
    <definedName name="PPS">#REF!</definedName>
    <definedName name="PPSP">#REF!</definedName>
    <definedName name="PPTABLE">#REF!</definedName>
    <definedName name="PPTABLEH">#REF!</definedName>
    <definedName name="PRC">#REF!</definedName>
    <definedName name="prc.prim">#REF!</definedName>
    <definedName name="prc.sec">#REF!</definedName>
    <definedName name="prcprop">#REF!</definedName>
    <definedName name="Prem_Cost.CostGrp">INDEX(Prem_Cost.tbl,,#REF!)</definedName>
    <definedName name="Prem_Cost.GL">INDEX(Prem_Cost.tbl,,#REF!)</definedName>
    <definedName name="Prem_Cost.NLBP4">INDEX(Prem_Cost.tbl,,#REF!)</definedName>
    <definedName name="Prem_Cost.OtherPrem">INDEX(Prem_Cost.tbl,,#REF!)</definedName>
    <definedName name="Prem_Cost.saving_mnth">INDEX(Prem_Cost.tbl,,#REF!)</definedName>
    <definedName name="Prem_Cost.saving_perc">INDEX(Prem_Cost.tbl,,#REF!)</definedName>
    <definedName name="Prem_Cost.tbl">#REF!</definedName>
    <definedName name="Prem_NewCost.Cost">INDEX(Prem_NewCost.tbl,,#REF!)</definedName>
    <definedName name="Prem_NewCost.CostGrp">INDEX(Prem_NewCost.tbl,,#REF!)</definedName>
    <definedName name="Prem_NewCost.from_mnth">INDEX(Prem_NewCost.tbl,,#REF!)</definedName>
    <definedName name="Prem_NewCost.GL">INDEX(Prem_NewCost.tbl,,#REF!)</definedName>
    <definedName name="Prem_NewCost.tbl">#REF!</definedName>
    <definedName name="Prem_NLBP4_CloseMnth">#REF!</definedName>
    <definedName name="prim.average.sal">#REF!</definedName>
    <definedName name="prim.bdg.index">#REF!</definedName>
    <definedName name="prim.enhancement">#REF!</definedName>
    <definedName name="prim.entitlement">#REF!</definedName>
    <definedName name="prim.mortality">#REF!</definedName>
    <definedName name="prim.net.expend">#REF!</definedName>
    <definedName name="prim.nontea.adj">#REF!</definedName>
    <definedName name="prim.prc.nos">#REF!</definedName>
    <definedName name="prim.redundancy">#REF!</definedName>
    <definedName name="prim.reprice.ind">#REF!</definedName>
    <definedName name="prim.salary.drift">#REF!</definedName>
    <definedName name="prim.sect.adj">#REF!</definedName>
    <definedName name="prim.subtotal">#REF!</definedName>
    <definedName name="prim.total.retirees">#REF!</definedName>
    <definedName name="prim_rows">#REF!</definedName>
    <definedName name="Primary">#REF!</definedName>
    <definedName name="primary.final.total">#REF!</definedName>
    <definedName name="primary.prc.costs">#REF!</definedName>
    <definedName name="primary.prc.index">#REF!</definedName>
    <definedName name="Primary_new">#REF!</definedName>
    <definedName name="primaryprctotal">#REF!</definedName>
    <definedName name="primbldg.in">#REF!</definedName>
    <definedName name="primbldg.out">#REF!</definedName>
    <definedName name="PriMiddle">#REF!</definedName>
    <definedName name="primPRC">#REF!</definedName>
    <definedName name="primteas">#REF!</definedName>
    <definedName name="_xlnm.Print_Area">#REF!</definedName>
    <definedName name="Print_Area_MI">#REF!</definedName>
    <definedName name="Print_Cost.Cost">INDEX(Print_Cost.tbl,,#REF!)</definedName>
    <definedName name="Print_Cost.CostGrp">INDEX(Print_Cost.tbl,,#REF!)</definedName>
    <definedName name="Print_Cost.GL">INDEX(Print_Cost.tbl,,#REF!)</definedName>
    <definedName name="Print_Cost.saving_mnth">INDEX(Print_Cost.tbl,,#REF!)</definedName>
    <definedName name="Print_Cost.saving_perc">INDEX(Print_Cost.tbl,,#REF!)</definedName>
    <definedName name="Print_Cost.tbl">#REF!</definedName>
    <definedName name="_xlnm.Print_Titles" localSheetId="1">'2. Budget monitoring report'!$1:$9</definedName>
    <definedName name="_xlnm.Print_Titles">#REF!</definedName>
    <definedName name="PRINT_TITLES_MI">#REF!</definedName>
    <definedName name="PRINTP">#REF!</definedName>
    <definedName name="Priority">#REF!</definedName>
    <definedName name="ProfitMargin">#REF!</definedName>
    <definedName name="Projection">#REF!</definedName>
    <definedName name="property">#REF!</definedName>
    <definedName name="proportion.PRC.second">#REF!</definedName>
    <definedName name="PROStart">#REF!</definedName>
    <definedName name="provisions">#REF!</definedName>
    <definedName name="Prow">#REF!</definedName>
    <definedName name="PS_Rows">#REF!</definedName>
    <definedName name="PTABLE">#REF!</definedName>
    <definedName name="publich">#REF!</definedName>
    <definedName name="pup">#REF!</definedName>
    <definedName name="pupeq">#REF!</definedName>
    <definedName name="pupf">#REF!</definedName>
    <definedName name="pupil.support.expend">#REF!</definedName>
    <definedName name="pupil.support.income">#REF!</definedName>
    <definedName name="Pupil_Reg">#REF!</definedName>
    <definedName name="PUPIL_SUPPORT">#REF!</definedName>
    <definedName name="Pupils">#REF!</definedName>
    <definedName name="PupPre">#REF!</definedName>
    <definedName name="PVI">#REF!</definedName>
    <definedName name="pw">#REF!</definedName>
    <definedName name="Q">#REF!</definedName>
    <definedName name="qpupiltotal">#REF!</definedName>
    <definedName name="Query17">#REF!</definedName>
    <definedName name="r_ri">#REF!</definedName>
    <definedName name="r_sd">#REF!</definedName>
    <definedName name="RA_Total">#REF!</definedName>
    <definedName name="RADATA">#REF!</definedName>
    <definedName name="RAG">#REF!</definedName>
    <definedName name="rate">#REF!</definedName>
    <definedName name="ratemrp">#REF!</definedName>
    <definedName name="ratenew">#REF!</definedName>
    <definedName name="RATES">#REF!</definedName>
    <definedName name="rebasing">#REF!</definedName>
    <definedName name="REC_Error_Range">#REF!</definedName>
    <definedName name="REC_Notes">#REF!</definedName>
    <definedName name="Recover">#REF!</definedName>
    <definedName name="RED_MONTH">#REF!</definedName>
    <definedName name="Redn_Mnth">#REF!</definedName>
    <definedName name="Redn_percOfTEC">#REF!</definedName>
    <definedName name="reee">#REF!</definedName>
    <definedName name="regorder">#REF!</definedName>
    <definedName name="REM">#REF!</definedName>
    <definedName name="Rent">#REF!</definedName>
    <definedName name="Replacement_Period">#REF!</definedName>
    <definedName name="Replacement_rate">#REF!</definedName>
    <definedName name="Report_Version_4">"A1"</definedName>
    <definedName name="ReportStart">#REF!</definedName>
    <definedName name="ReportStart2">#REF!</definedName>
    <definedName name="reschedpremium">#REF!</definedName>
    <definedName name="reschedprincipal">#REF!</definedName>
    <definedName name="reschedrate">#REF!</definedName>
    <definedName name="reschedyears">#REF!</definedName>
    <definedName name="rescprin">#REF!</definedName>
    <definedName name="RESERVE">#REF!</definedName>
    <definedName name="RESERVEA">#REF!</definedName>
    <definedName name="resfy">#REF!</definedName>
    <definedName name="resources" hidden="1">{#N/A,#N/A,FALSE,"Assessment";#N/A,#N/A,FALSE,"Staffing";#N/A,#N/A,FALSE,"Hires";#N/A,#N/A,FALSE,"Assumptions"}</definedName>
    <definedName name="respy">#REF!</definedName>
    <definedName name="resy1">#REF!</definedName>
    <definedName name="resy2">#REF!</definedName>
    <definedName name="resy3">#REF!</definedName>
    <definedName name="resy4">#REF!</definedName>
    <definedName name="return_date">#REF!</definedName>
    <definedName name="reval">#REF!</definedName>
    <definedName name="revisedhere">#REF!</definedName>
    <definedName name="revisedtotal">#REF!</definedName>
    <definedName name="revres">#REF!</definedName>
    <definedName name="rising5.income">#REF!</definedName>
    <definedName name="rising5.julypay">#REF!</definedName>
    <definedName name="rising5.netexpend">#REF!</definedName>
    <definedName name="rising5.novpay">#REF!</definedName>
    <definedName name="rising5.othercosts">#REF!</definedName>
    <definedName name="rising5.pups">#REF!</definedName>
    <definedName name="rising5.teaching">#REF!</definedName>
    <definedName name="risk_ass">#REF!</definedName>
    <definedName name="risk_categories">#REF!</definedName>
    <definedName name="risk_cec">#REF!</definedName>
    <definedName name="risk_cexp">#REF!</definedName>
    <definedName name="risk_cs">#REF!</definedName>
    <definedName name="risk_et">#REF!</definedName>
    <definedName name="risk_gov">#REF!</definedName>
    <definedName name="risk_hra">#REF!</definedName>
    <definedName name="risk_hsg">#REF!</definedName>
    <definedName name="risk_pep">#REF!</definedName>
    <definedName name="risk_r">#REF!</definedName>
    <definedName name="risk_sd">#REF!</definedName>
    <definedName name="risk_speg">#REF!</definedName>
    <definedName name="ro">#REF!</definedName>
    <definedName name="RorTot_2">#REF!</definedName>
    <definedName name="RorTot1">#REF!</definedName>
    <definedName name="Rounding">0.000001</definedName>
    <definedName name="rownames">#REF!</definedName>
    <definedName name="RowTot">#REF!</definedName>
    <definedName name="RowTot_1">#REF!</definedName>
    <definedName name="RowTot_16">#REF!</definedName>
    <definedName name="RowTot_17">#REF!</definedName>
    <definedName name="RowTot_2">#REF!</definedName>
    <definedName name="RowTot_3">#REF!</definedName>
    <definedName name="RowTot_4">#REF!</definedName>
    <definedName name="RowTot_5">#REF!</definedName>
    <definedName name="RowTot_6">#REF!</definedName>
    <definedName name="RPStart">#REF!</definedName>
    <definedName name="RQ___SEN_Pupils_by_School">#REF!</definedName>
    <definedName name="RQ___SEN_Pupils_by_School_11">"#REF!"</definedName>
    <definedName name="RQ___SEN_Pupils_by_School_34">"#REF!"</definedName>
    <definedName name="RQ___SEN_Pupils_by_School_64">"#REF!"</definedName>
    <definedName name="rr">#REF!</definedName>
    <definedName name="rrrrr">#REF!</definedName>
    <definedName name="s">#REF!</definedName>
    <definedName name="SAL">#REF!</definedName>
    <definedName name="SalesArea1BF">#REF!</definedName>
    <definedName name="SalesArea2BF">#REF!</definedName>
    <definedName name="SalesArea3BF">#REF!</definedName>
    <definedName name="SalesArea3BH">#REF!</definedName>
    <definedName name="SalesArea4BH">#REF!</definedName>
    <definedName name="SalesArea5BH">#REF!</definedName>
    <definedName name="SalesValue1BFI">#REF!</definedName>
    <definedName name="SalesValue1BFM">#REF!</definedName>
    <definedName name="SalesValue1BFSR">#REF!</definedName>
    <definedName name="SalesValue2BFI">#REF!</definedName>
    <definedName name="SalesValue2BFM">#REF!</definedName>
    <definedName name="SalesValue2BFSR">#REF!</definedName>
    <definedName name="SalesValue3BFI">#REF!</definedName>
    <definedName name="SalesValue3BFM">#REF!</definedName>
    <definedName name="SalesValue3BFSR">#REF!</definedName>
    <definedName name="SalesValue3BHI">#REF!</definedName>
    <definedName name="SalesValue3BHM">#REF!</definedName>
    <definedName name="SalesValue3BHSR">#REF!</definedName>
    <definedName name="SalesValue4BHI">#REF!</definedName>
    <definedName name="SalesValue4BHM">#REF!</definedName>
    <definedName name="SalesValue4BHSR">#REF!</definedName>
    <definedName name="SalesValue5BHI">#REF!</definedName>
    <definedName name="SalesValue5BHM">#REF!</definedName>
    <definedName name="SalesValue5BHSR">#REF!</definedName>
    <definedName name="samarea">#REF!</definedName>
    <definedName name="samcode">#REF!</definedName>
    <definedName name="SAP" hidden="1">{#N/A,#N/A,FALSE,"Assessment";#N/A,#N/A,FALSE,"Staffing";#N/A,#N/A,FALSE,"Hires";#N/A,#N/A,FALSE,"Assumptions"}</definedName>
    <definedName name="SAP_DATA">#REF!</definedName>
    <definedName name="SAP_DATA_28">"#REF!"</definedName>
    <definedName name="SAP_DATA_34">#N/A</definedName>
    <definedName name="SAPBEXdnldView" hidden="1">"BCEJYAJ6X8YV681YS90CP9DMD"</definedName>
    <definedName name="SAPBEXsysID" hidden="1">"BWP"</definedName>
    <definedName name="SAStart">#REF!</definedName>
    <definedName name="SCALE">#REF!</definedName>
    <definedName name="SCH">#REF!</definedName>
    <definedName name="Sch_type">#REF!</definedName>
    <definedName name="SCHNO">#REF!</definedName>
    <definedName name="School_Lunch_Grant">#REF!</definedName>
    <definedName name="school_Note">#REF!</definedName>
    <definedName name="SCHOOL_TRANSPORT">#REF!</definedName>
    <definedName name="Schools">#REF!</definedName>
    <definedName name="Schoolsnotes">#REF!</definedName>
    <definedName name="schoolstb">#REF!</definedName>
    <definedName name="SchRow_Tot">#REF!</definedName>
    <definedName name="SchRowTot">#REF!</definedName>
    <definedName name="sd_e">#REF!</definedName>
    <definedName name="sd_fye">#REF!</definedName>
    <definedName name="sd_p">#REF!</definedName>
    <definedName name="sd_r">#REF!</definedName>
    <definedName name="sd_ri">#REF!</definedName>
    <definedName name="SDBCRR">#REF!</definedName>
    <definedName name="sdfye">#REF!</definedName>
    <definedName name="sdgdsdsg">#REF!</definedName>
    <definedName name="sec.average.sal">#REF!</definedName>
    <definedName name="sec.enhancement">#REF!</definedName>
    <definedName name="sec.entitlement">#REF!</definedName>
    <definedName name="sec.mortality">#REF!</definedName>
    <definedName name="sec.other.nonpay">#REF!</definedName>
    <definedName name="SEC.PRC">#REF!</definedName>
    <definedName name="sec.prc.nos">#REF!</definedName>
    <definedName name="sec.redundancy">#REF!</definedName>
    <definedName name="sec.sect.adj">#REF!</definedName>
    <definedName name="sec.total.retirees">#REF!</definedName>
    <definedName name="sec_rows">#REF!</definedName>
    <definedName name="SecMiddle">#REF!</definedName>
    <definedName name="second.fees.cost">#REF!</definedName>
    <definedName name="second.subtotal">#REF!</definedName>
    <definedName name="Secondary">#REF!</definedName>
    <definedName name="secondary.prc.costs">#REF!</definedName>
    <definedName name="secondary.prc.index">#REF!</definedName>
    <definedName name="Secondary_new">#REF!</definedName>
    <definedName name="Secondary_Summary">#REF!</definedName>
    <definedName name="Secondary_Summary_34">#N/A</definedName>
    <definedName name="Secondary_Summary_64">#N/A</definedName>
    <definedName name="Section_58">#REF!</definedName>
    <definedName name="SELStart">#REF!</definedName>
    <definedName name="SEPARATE">#REF!</definedName>
    <definedName name="SEPTEMBER">#REF!</definedName>
    <definedName name="Service">#REF!</definedName>
    <definedName name="SERVICEAREA">#REF!</definedName>
    <definedName name="Setting">#REF!</definedName>
    <definedName name="Severance_percent">#REF!</definedName>
    <definedName name="Severance_provision">#REF!</definedName>
    <definedName name="SGDATA">#REF!</definedName>
    <definedName name="SHA">#REF!</definedName>
    <definedName name="SHAcode">#REF!</definedName>
    <definedName name="SHAdata">#REF!</definedName>
    <definedName name="SHAList">#REF!</definedName>
    <definedName name="sheet">#REF!</definedName>
    <definedName name="sheet3">#REF!</definedName>
    <definedName name="shelter">#REF!</definedName>
    <definedName name="shelter2">#REF!</definedName>
    <definedName name="SIXTHFORM">#REF!</definedName>
    <definedName name="SLASC">#REF!</definedName>
    <definedName name="slatotal">#REF!</definedName>
    <definedName name="SLATOTALBACK">#REF!</definedName>
    <definedName name="SMDTot">#REF!</definedName>
    <definedName name="smrow">#REF!</definedName>
    <definedName name="soln_ref">#REF!</definedName>
    <definedName name="sort">#REF!</definedName>
    <definedName name="SOS">#REF!</definedName>
    <definedName name="SP_Rows">#REF!</definedName>
    <definedName name="SPCFY10">#REF!</definedName>
    <definedName name="SPCFY56">#REF!</definedName>
    <definedName name="SPCFY56P">#REF!</definedName>
    <definedName name="spe_rows">#REF!</definedName>
    <definedName name="spec.average.sal">#REF!</definedName>
    <definedName name="spec.enhancement">#REF!</definedName>
    <definedName name="spec.entitlement">#REF!</definedName>
    <definedName name="spec.mortality">#REF!</definedName>
    <definedName name="spec.prc.nos">#REF!</definedName>
    <definedName name="spec.redundancy">#REF!</definedName>
    <definedName name="spec.sect.adj">#REF!</definedName>
    <definedName name="spec.total.retirees">#REF!</definedName>
    <definedName name="spechide">#REF!</definedName>
    <definedName name="SPECIAL">#REF!</definedName>
    <definedName name="special.fees.cost">#REF!</definedName>
    <definedName name="special.income.tot">#REF!</definedName>
    <definedName name="special.net.expend">#REF!</definedName>
    <definedName name="special.other.nonpay">#REF!</definedName>
    <definedName name="special.prc.costs">#REF!</definedName>
    <definedName name="special.prc.index">#REF!</definedName>
    <definedName name="special.subtotal">#REF!</definedName>
    <definedName name="SPECIAL_FACTOR">#REF!</definedName>
    <definedName name="speg_e">#REF!</definedName>
    <definedName name="speg_fye">#REF!</definedName>
    <definedName name="speg_p">#REF!</definedName>
    <definedName name="speg_r">#REF!</definedName>
    <definedName name="speg_ri">#REF!</definedName>
    <definedName name="SPIR_1">OFFSET(#REF!,0,0,COUNTA(#REF!),1)</definedName>
    <definedName name="SPIR_2">OFFSET(#REF!,0,0,COUNTA(#REF!),1)</definedName>
    <definedName name="SPIR_3">OFFSET(#REF!,0,0,COUNTA(#REF!),1)</definedName>
    <definedName name="SPIR_4">OFFSET(#REF!,0,0,COUNTA(#REF!),1)</definedName>
    <definedName name="SPIRS">OFFSET(#REF!,0,0,COUNTA(#REF!),1)</definedName>
    <definedName name="split2">#REF!</definedName>
    <definedName name="SProw">#REF!</definedName>
    <definedName name="SPSS">#REF!</definedName>
    <definedName name="SR_ERNIC">#REF!</definedName>
    <definedName name="Srow">#REF!</definedName>
    <definedName name="SS_Rows">#REF!</definedName>
    <definedName name="SSparWgt_LEA">#REF!</definedName>
    <definedName name="SSparWgt_sch">#REF!</definedName>
    <definedName name="Staff_analysis">#REF!</definedName>
    <definedName name="staffing2" hidden="1">{#N/A,#N/A,FALSE,"Assessment";#N/A,#N/A,FALSE,"Staffing";#N/A,#N/A,FALSE,"Hires";#N/A,#N/A,FALSE,"Assumptions"}</definedName>
    <definedName name="Staffing3" hidden="1">{#N/A,#N/A,FALSE,"Assessment";#N/A,#N/A,FALSE,"Staffing";#N/A,#N/A,FALSE,"Hires";#N/A,#N/A,FALSE,"Assumptions"}</definedName>
    <definedName name="Standard">#REF!</definedName>
    <definedName name="STANDARD_HOURS">#REF!</definedName>
    <definedName name="START">#REF!</definedName>
    <definedName name="START_MONTH">#REF!</definedName>
    <definedName name="StartCol_7">#REF!</definedName>
    <definedName name="StartCol1">#REF!</definedName>
    <definedName name="StartCol10">#REF!</definedName>
    <definedName name="StartCol11">#REF!</definedName>
    <definedName name="StartCol12">#REF!</definedName>
    <definedName name="StartCol13">#REF!</definedName>
    <definedName name="StartCol14">#REF!</definedName>
    <definedName name="StartCol15">#REF!</definedName>
    <definedName name="StartCol16">#REF!</definedName>
    <definedName name="StartCol17">#REF!</definedName>
    <definedName name="StartCol18">#REF!</definedName>
    <definedName name="StartCol19">#REF!</definedName>
    <definedName name="StartCol2">#REF!</definedName>
    <definedName name="StartCol20">#REF!</definedName>
    <definedName name="StartCol3">#REF!</definedName>
    <definedName name="StartCol4">#REF!</definedName>
    <definedName name="StartCol5">#REF!</definedName>
    <definedName name="StartCol6">#REF!</definedName>
    <definedName name="StartCol7">#REF!</definedName>
    <definedName name="StartCol8">#REF!</definedName>
    <definedName name="StartCol9">#REF!</definedName>
    <definedName name="STARTDATE_CODE">#REF!</definedName>
    <definedName name="startdfes">#REF!</definedName>
    <definedName name="Status">#REF!</definedName>
    <definedName name="stborrow">#REF!</definedName>
    <definedName name="Std_Contrib_rate">#REF!</definedName>
    <definedName name="steady" hidden="1">{"'Final Summary'!$A$1:$G$86"}</definedName>
    <definedName name="STOCK">#REF!</definedName>
    <definedName name="STOCKA">#REF!</definedName>
    <definedName name="strdev1">#REF!</definedName>
    <definedName name="strdev2">#REF!</definedName>
    <definedName name="strdev3">#REF!</definedName>
    <definedName name="strdev4">#REF!</definedName>
    <definedName name="strdevfy">#REF!</definedName>
    <definedName name="strdevpy">#REF!</definedName>
    <definedName name="strdevy1">#REF!</definedName>
    <definedName name="strdevy2">#REF!</definedName>
    <definedName name="strdevy3">#REF!</definedName>
    <definedName name="strdevy4">#REF!</definedName>
    <definedName name="stwip">#REF!</definedName>
    <definedName name="SUBJ">#REF!</definedName>
    <definedName name="Subj_Subj">#REF!</definedName>
    <definedName name="SUbjectives">#REF!</definedName>
    <definedName name="SUMMARY">#REF!</definedName>
    <definedName name="SUPER">#REF!</definedName>
    <definedName name="Swest">#REF!,#REF!,#REF!,#REF!,#REF!,#REF!,#REF!</definedName>
    <definedName name="SWEStart">#REF!</definedName>
    <definedName name="SWGE.years">#REF!</definedName>
    <definedName name="t">#REF!</definedName>
    <definedName name="T_Specialist_Schools_Designated">#REF!</definedName>
    <definedName name="T1Used">#REF!</definedName>
    <definedName name="T2_Notes_Check">#REF!</definedName>
    <definedName name="T5_1_notes">#REF!</definedName>
    <definedName name="TA_Comments">#REF!</definedName>
    <definedName name="TA_Error_Range">#REF!</definedName>
    <definedName name="TA_Notes">#REF!</definedName>
    <definedName name="TA1Notes">#REF!</definedName>
    <definedName name="TAaYS_Error_Range">#REF!</definedName>
    <definedName name="Table">#REF!</definedName>
    <definedName name="Table_2">#REF!,#REF!,#REF!,#REF!,#REF!,#REF!,#REF!,#REF!,#REF!,#REF!,#REF!</definedName>
    <definedName name="table1">#REF!</definedName>
    <definedName name="Table2">#REF!,#REF!,#REF!,#REF!,#REF!,#REF!,#REF!</definedName>
    <definedName name="Table2_2">#REF!,#REF!,#REF!,#REF!,#REF!,#REF!,#REF!</definedName>
    <definedName name="Table2_3">#REF!,#REF!,#REF!,#REF!,#REF!,#REF!,#REF!</definedName>
    <definedName name="Table2_4">#REF!</definedName>
    <definedName name="Table2_5">#REF!,#REF!,#REF!,#REF!,#REF!,#REF!</definedName>
    <definedName name="TableName">"Dummy"</definedName>
    <definedName name="TANotes">#REF!</definedName>
    <definedName name="Targeted_Support_for_Primary___Secondary_Strategy">#REF!</definedName>
    <definedName name="TB_Comments">#REF!</definedName>
    <definedName name="TB_Error_Range">#REF!</definedName>
    <definedName name="TB_Notes">#REF!</definedName>
    <definedName name="TBNotes">#REF!</definedName>
    <definedName name="TC.manual.costs">#REF!</definedName>
    <definedName name="TC.nonpay.costs">#REF!</definedName>
    <definedName name="tc.prc.proportion">#REF!</definedName>
    <definedName name="TC.support.costs">#REF!</definedName>
    <definedName name="TC.teachers.pay">#REF!</definedName>
    <definedName name="TCtotalprc">#REF!</definedName>
    <definedName name="TE_Nursery">#REF!</definedName>
    <definedName name="TE_Primary">#REF!</definedName>
    <definedName name="TE_SecMiddle">#REF!</definedName>
    <definedName name="TE_Secondary">#REF!</definedName>
    <definedName name="TE_Special">#REF!</definedName>
    <definedName name="teach.reprice.sum">#REF!</definedName>
    <definedName name="TEACHER_CENTRES">#REF!</definedName>
    <definedName name="Teacher_s_Salary_Repricing_Factor">#REF!</definedName>
    <definedName name="teachpayinc.1">#REF!</definedName>
    <definedName name="TELEPHONE">#REF!</definedName>
    <definedName name="Temp_2" hidden="1">{#N/A,#N/A,FALSE,"Assessment";#N/A,#N/A,FALSE,"Staffing";#N/A,#N/A,FALSE,"Hires";#N/A,#N/A,FALSE,"Assumptions"}</definedName>
    <definedName name="Temp_3" hidden="1">{#N/A,#N/A,FALSE,"Assessment";#N/A,#N/A,FALSE,"Staffing";#N/A,#N/A,FALSE,"Hires";#N/A,#N/A,FALSE,"Assumptions"}</definedName>
    <definedName name="tempinv">#REF!</definedName>
    <definedName name="TEST0">#REF!</definedName>
    <definedName name="TEST0_11">"#REF!"</definedName>
    <definedName name="TEST0_15">"#REF!"</definedName>
    <definedName name="TEST0_19">"#REF!"</definedName>
    <definedName name="TEST0_24">"#REF!"</definedName>
    <definedName name="TEST0_28">"#REF!"</definedName>
    <definedName name="TEST0_5">"#REF!"</definedName>
    <definedName name="TEST0_64">"#REF!"</definedName>
    <definedName name="TEST0_7">"#REF!"</definedName>
    <definedName name="TEST0_77">"#REF!"</definedName>
    <definedName name="TEST0_8">"#REF!"</definedName>
    <definedName name="TEST1">#REF!</definedName>
    <definedName name="TEST1_11">"#REF!"</definedName>
    <definedName name="TEST1_15">"#REF!"</definedName>
    <definedName name="TEST1_24">"#REF!"</definedName>
    <definedName name="TEST1_64">"#REF!"</definedName>
    <definedName name="TEST1_7">"#REF!"</definedName>
    <definedName name="TEST1_77">"#REF!"</definedName>
    <definedName name="TEST1_8">"#REF!"</definedName>
    <definedName name="TEST10">#REF!</definedName>
    <definedName name="TEST10_11">"#REF!"</definedName>
    <definedName name="TEST10_24">#N/A</definedName>
    <definedName name="TEST10_34">"#REF!"</definedName>
    <definedName name="TEST10_64">"#REF!"</definedName>
    <definedName name="TEST11">#REF!</definedName>
    <definedName name="TEST11_11">"#REF!"</definedName>
    <definedName name="TEST11_24">#N/A</definedName>
    <definedName name="TEST11_34">"#REF!"</definedName>
    <definedName name="TEST11_64">"#REF!"</definedName>
    <definedName name="TEST12">#REF!</definedName>
    <definedName name="TEST12_11">"#REF!"</definedName>
    <definedName name="TEST12_24">#N/A</definedName>
    <definedName name="TEST12_34">"#REF!"</definedName>
    <definedName name="TEST12_64">"#REF!"</definedName>
    <definedName name="TEST13">#REF!</definedName>
    <definedName name="TEST13_11">"#REF!"</definedName>
    <definedName name="TEST13_24">#N/A</definedName>
    <definedName name="TEST13_34">"#REF!"</definedName>
    <definedName name="TEST13_64">"#REF!"</definedName>
    <definedName name="TEST14">#REF!</definedName>
    <definedName name="TEST14_11">"#REF!"</definedName>
    <definedName name="TEST14_24">#N/A</definedName>
    <definedName name="TEST14_34">"#REF!"</definedName>
    <definedName name="TEST14_64">"#REF!"</definedName>
    <definedName name="TEST15">#REF!</definedName>
    <definedName name="TEST15_11">"#REF!"</definedName>
    <definedName name="TEST15_24">#N/A</definedName>
    <definedName name="TEST15_34">"#REF!"</definedName>
    <definedName name="TEST15_64">"#REF!"</definedName>
    <definedName name="TEST16">#REF!</definedName>
    <definedName name="TEST16_11">"#REF!"</definedName>
    <definedName name="TEST16_24">#N/A</definedName>
    <definedName name="TEST16_34">"#REF!"</definedName>
    <definedName name="TEST16_64">"#REF!"</definedName>
    <definedName name="TEST17">#REF!</definedName>
    <definedName name="TEST17_11">"#REF!"</definedName>
    <definedName name="TEST17_24">#N/A</definedName>
    <definedName name="TEST17_34">"#REF!"</definedName>
    <definedName name="TEST17_64">"#REF!"</definedName>
    <definedName name="TEST18">#REF!</definedName>
    <definedName name="TEST18_11">"#REF!"</definedName>
    <definedName name="TEST18_24">#N/A</definedName>
    <definedName name="TEST18_34">"#REF!"</definedName>
    <definedName name="TEST18_64">"#REF!"</definedName>
    <definedName name="TEST19">#REF!</definedName>
    <definedName name="TEST19_11">"#REF!"</definedName>
    <definedName name="TEST19_24">#N/A</definedName>
    <definedName name="TEST19_34">"#REF!"</definedName>
    <definedName name="TEST19_64">"#REF!"</definedName>
    <definedName name="TEST2">#REF!</definedName>
    <definedName name="TEST2_11">"#REF!"</definedName>
    <definedName name="TEST2_64">"#REF!"</definedName>
    <definedName name="TEST20">#REF!</definedName>
    <definedName name="TEST20_11">"#REF!"</definedName>
    <definedName name="TEST20_64">"#REF!"</definedName>
    <definedName name="TEST21">#REF!</definedName>
    <definedName name="TEST21_64">"#REF!"</definedName>
    <definedName name="TEST22">#REF!</definedName>
    <definedName name="TEST22_64">"#REF!"</definedName>
    <definedName name="TEST23">#REF!</definedName>
    <definedName name="TEST23_64">"#REF!"</definedName>
    <definedName name="TEST3">#REF!</definedName>
    <definedName name="TEST3_64">"#REF!"</definedName>
    <definedName name="TEST4">#REF!</definedName>
    <definedName name="TEST4_64">"#REF!"</definedName>
    <definedName name="TEST5">#REF!</definedName>
    <definedName name="TEST5_11">"#REF!"</definedName>
    <definedName name="TEST5_24">#N/A</definedName>
    <definedName name="TEST5_34">"#REF!"</definedName>
    <definedName name="TEST5_64">"#REF!"</definedName>
    <definedName name="TEST6">#REF!</definedName>
    <definedName name="TEST6_11">"#REF!"</definedName>
    <definedName name="TEST6_24">#N/A</definedName>
    <definedName name="TEST6_34">"#REF!"</definedName>
    <definedName name="TEST6_64">"#REF!"</definedName>
    <definedName name="TEST7">#REF!</definedName>
    <definedName name="TEST7_11">"#REF!"</definedName>
    <definedName name="TEST7_24">#N/A</definedName>
    <definedName name="TEST7_34">"#REF!"</definedName>
    <definedName name="TEST7_64">"#REF!"</definedName>
    <definedName name="TEST8">#REF!</definedName>
    <definedName name="TEST8_11">"#REF!"</definedName>
    <definedName name="TEST8_24">#N/A</definedName>
    <definedName name="TEST8_34">"#REF!"</definedName>
    <definedName name="TEST8_64">"#REF!"</definedName>
    <definedName name="TEST9">#REF!</definedName>
    <definedName name="TEST9_11">"#REF!"</definedName>
    <definedName name="TEST9_24">#N/A</definedName>
    <definedName name="TEST9_34">"#REF!"</definedName>
    <definedName name="TEST9_64">"#REF!"</definedName>
    <definedName name="TESTHKEY">#REF!</definedName>
    <definedName name="TESTHKEY_15">"#REF!"</definedName>
    <definedName name="TESTHKEY_19">"#REF!"</definedName>
    <definedName name="TESTHKEY_24">"#REF!"</definedName>
    <definedName name="TESTHKEY_5">"#REF!"</definedName>
    <definedName name="TESTHKEY_64">"#REF!"</definedName>
    <definedName name="TESTHKEY_7">"#REF!"</definedName>
    <definedName name="TESTHKEY_77">"#REF!"</definedName>
    <definedName name="TESTHKEY_8">"#REF!"</definedName>
    <definedName name="TESTKEY">#REF!</definedName>
    <definedName name="TESTKEYS">#REF!</definedName>
    <definedName name="TESTKEYS_15">"#REF!"</definedName>
    <definedName name="TESTKEYS_19">"#REF!"</definedName>
    <definedName name="TESTKEYS_24">"#REF!"</definedName>
    <definedName name="TESTKEYS_5">"#REF!"</definedName>
    <definedName name="TESTKEYS_64">"#REF!"</definedName>
    <definedName name="TESTKEYS_7">"#REF!"</definedName>
    <definedName name="TESTKEYS_77">"#REF!"</definedName>
    <definedName name="TESTKEYS_8">"#REF!"</definedName>
    <definedName name="TESTVKEY">#REF!</definedName>
    <definedName name="TESTVKEY_15">"#REF!"</definedName>
    <definedName name="TESTVKEY_19">"#REF!"</definedName>
    <definedName name="TESTVKEY_24">"#REF!"</definedName>
    <definedName name="TESTVKEY_5">"#REF!"</definedName>
    <definedName name="TESTVKEY_64">"#REF!"</definedName>
    <definedName name="TESTVKEY_7">"#REF!"</definedName>
    <definedName name="TESTVKEY_77">"#REF!"</definedName>
    <definedName name="TESTVKEY_8">"#REF!"</definedName>
    <definedName name="THHCREDITORSBACK">#REF!</definedName>
    <definedName name="This_year">#REF!</definedName>
    <definedName name="titi">#REF!</definedName>
    <definedName name="TITLE">#REF!</definedName>
    <definedName name="Title2">#REF!</definedName>
    <definedName name="Title3">#REF!</definedName>
    <definedName name="Title4">#REF!</definedName>
    <definedName name="TopLEA">#REF!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pRow_1">#REF!</definedName>
    <definedName name="TopRow_16">#REF!</definedName>
    <definedName name="TopRow_17">#REF!</definedName>
    <definedName name="TopRow_2">#REF!</definedName>
    <definedName name="TopRow_3">#REF!</definedName>
    <definedName name="TopRow_4">#REF!</definedName>
    <definedName name="TopRow_5">#REF!</definedName>
    <definedName name="TopRow_6">#REF!</definedName>
    <definedName name="TopRowPri">#REF!</definedName>
    <definedName name="tot">#REF!</definedName>
    <definedName name="tot.spec.recoupment">#REF!</definedName>
    <definedName name="tot_1">#REF!</definedName>
    <definedName name="tot_2">#REF!</definedName>
    <definedName name="tot_3">#REF!</definedName>
    <definedName name="tot_4">#REF!</definedName>
    <definedName name="tot_5">#REF!</definedName>
    <definedName name="tot_6">#REF!</definedName>
    <definedName name="total.PRC">#REF!</definedName>
    <definedName name="totalcc1">#REF!</definedName>
    <definedName name="totaldebt">#REF!</definedName>
    <definedName name="TotalMonthlyExpenses">#REF!</definedName>
    <definedName name="TotalMonthlyIncome">#REF!</definedName>
    <definedName name="TotalMonthlySavings">#REF!</definedName>
    <definedName name="TotalMonthlySavings2">#REF!</definedName>
    <definedName name="TotalNursery">#REF!</definedName>
    <definedName name="TotalPrimary">#REF!</definedName>
    <definedName name="totalrate">#REF!</definedName>
    <definedName name="TotalRow_1">#REF!</definedName>
    <definedName name="TotalRow_2">#REF!</definedName>
    <definedName name="TotalRow_3">#REF!</definedName>
    <definedName name="TotalRow_4">#REF!</definedName>
    <definedName name="TotalRow_5">#REF!</definedName>
    <definedName name="TotalSecondary">#REF!</definedName>
    <definedName name="TotalSpecial">#REF!</definedName>
    <definedName name="totalspecprc">#REF!</definedName>
    <definedName name="totamtdue">#REF!</definedName>
    <definedName name="totamtrecd">#REF!</definedName>
    <definedName name="totcc">#REF!</definedName>
    <definedName name="totowing">#REF!</definedName>
    <definedName name="totprc">#REF!</definedName>
    <definedName name="totprim.pups">#REF!</definedName>
    <definedName name="TRAD">#REF!</definedName>
    <definedName name="Transactions">#REF!</definedName>
    <definedName name="TRANSPORT">#REF!</definedName>
    <definedName name="transport.5plus">#REF!</definedName>
    <definedName name="transport.nurs.classes">#REF!</definedName>
    <definedName name="transport.nurs.pups">#REF!</definedName>
    <definedName name="transport.otheru5">#REF!</definedName>
    <definedName name="transport.rising5">#REF!</definedName>
    <definedName name="Treasury">#REF!</definedName>
    <definedName name="TRIALBAL">#REF!</definedName>
    <definedName name="TriggerStatus">#REF!</definedName>
    <definedName name="Trishal_format_lookup_data">#REF!</definedName>
    <definedName name="trustfunds">#REF!</definedName>
    <definedName name="TS_Nursery">#REF!</definedName>
    <definedName name="TS_Primary">#REF!</definedName>
    <definedName name="TS_PriMiddle">#REF!</definedName>
    <definedName name="TS_SecMiddle">#REF!</definedName>
    <definedName name="TS_Secondary">#REF!</definedName>
    <definedName name="TS_Special">#REF!</definedName>
    <definedName name="TTDesiredLevelOfEvidenceItems">#REF!</definedName>
    <definedName name="TUPE.FTE">INDEX(TUPE.tbl,,#REF!)</definedName>
    <definedName name="TUPE.grade">INDEX(TUPE.tbl,,#REF!)</definedName>
    <definedName name="TUPE.tbl">#REF!</definedName>
    <definedName name="TUPE.TEC">INDEX(TUPE.tbl,,#REF!)</definedName>
    <definedName name="TUPE.TECperFTE">INDEX(TUPE.tbl,,#REF!)</definedName>
    <definedName name="TUPE.WS">INDEX(TUPE.tbl,,#REF!)</definedName>
    <definedName name="TUPE_BaseSalaries">#REF!</definedName>
    <definedName name="TUPE_DIRECT">#REF!</definedName>
    <definedName name="TUPE_STANDARD_HOURS">#REF!</definedName>
    <definedName name="TUPE_TEC.Grade.hdr">INDEX(TUPE_TEC.tbl,1,)</definedName>
    <definedName name="TUPE_TEC.tbl">#REF!</definedName>
    <definedName name="TVEI">#REF!</definedName>
    <definedName name="TVEI.income">#REF!</definedName>
    <definedName name="TwoStepMisstatementIdentified">#REF!</definedName>
    <definedName name="TwoStepTolerableEstMisstmtCalc">#REF!</definedName>
    <definedName name="TYPE">#REF!</definedName>
    <definedName name="Type_lookup_range">#REF!</definedName>
    <definedName name="TypeofS106">#REF!</definedName>
    <definedName name="UC_DATE">#REF!</definedName>
    <definedName name="UEL">#REF!</definedName>
    <definedName name="ugo">#REF!</definedName>
    <definedName name="UILISATION">#REF!</definedName>
    <definedName name="UITR">#REF!</definedName>
    <definedName name="uiuiju">#REF!</definedName>
    <definedName name="Untitled">#REF!</definedName>
    <definedName name="Upper">#REF!</definedName>
    <definedName name="UpperCode">#REF!</definedName>
    <definedName name="UpperList">#REF!</definedName>
    <definedName name="UpperTier">#REF!</definedName>
    <definedName name="URN">#REF!</definedName>
    <definedName name="useful">#REF!</definedName>
    <definedName name="v">#N/A</definedName>
    <definedName name="Vale">#REF!</definedName>
    <definedName name="Vale_34">#N/A</definedName>
    <definedName name="Vale_64">#N/A</definedName>
    <definedName name="Values">#REF!</definedName>
    <definedName name="valuevx">42.314159</definedName>
    <definedName name="VariableCoreCosts">#REF!</definedName>
    <definedName name="vertex42_copyright" hidden="1">"© 2006-2018 Vertex42 LLC"</definedName>
    <definedName name="vertex42_id" hidden="1">"gantt-chart_L.xlsx"</definedName>
    <definedName name="vertex42_title" hidden="1">"Gantt Chart Template"</definedName>
    <definedName name="VT_RANKING_CI_TABLE_WITH_NSG">#REF!</definedName>
    <definedName name="w">#REF!</definedName>
    <definedName name="WAGES">#REF!</definedName>
    <definedName name="Ward">#REF!</definedName>
    <definedName name="WBS_lookup_range">#REF!</definedName>
    <definedName name="weekending">#REF!</definedName>
    <definedName name="WkingMinsPY">#REF!</definedName>
    <definedName name="WLOStart">#REF!</definedName>
    <definedName name="Wmidlands">#REF!,#REF!,#REF!,#REF!,#REF!,#REF!,#REF!,#REF!,#REF!,#REF!</definedName>
    <definedName name="WorkingDays_pa">#REF!</definedName>
    <definedName name="WORKSTREAM">OFFSET(#REF!,0,0,COUNTA(#REF!),1)</definedName>
    <definedName name="workstream_tbl">#REF!</definedName>
    <definedName name="workstream_tbl.code">INDEX(workstream_tbl,,#REF!)</definedName>
    <definedName name="workstream_tbl.name">INDEX(workstream_tbl,,#REF!)</definedName>
    <definedName name="Workstyle_Percent">#REF!</definedName>
    <definedName name="Workstyle_StartMonth">#REF!</definedName>
    <definedName name="wrn.Aging._.and._.Trend._.Analysis." hidden="1">{#N/A,#N/A,FALSE,"Aging Summary";#N/A,#N/A,FALSE,"Ratio Analysis";#N/A,#N/A,FALSE,"Test 120 Day Accts";#N/A,#N/A,FALSE,"Tickmarks"}</definedName>
    <definedName name="wrn.BSMT." hidden="1">{#N/A,#N/A,FALSE,"Budget Monitor";#N/A,#N/A,FALSE,"DHP";#N/A,#N/A,FALSE,"Key Stats Summary"}</definedName>
    <definedName name="wrn.Inputs._.outputs." hidden="1">{"key inputs",#N/A,FALSE,"Key Inputs";"key outputs",#N/A,FALSE,"Outputs";"Other inputs",#N/A,FALSE,"Other Inputs";"cashflow",#N/A,FALSE,"Statemnts"}</definedName>
    <definedName name="wrn.Labour." hidden="1">{#N/A,#N/A,FALSE,"Mech";#N/A,#N/A,FALSE,"PubH";#N/A,#N/A,FALSE,"Cont";#N/A,#N/A,FALSE,"Summary"}</definedName>
    <definedName name="wrn.MoD._.Summary." hidden="1">{"Summary sheet",#N/A,TRUE,"Output pres";"Proforma 1 and 2",#N/A,TRUE,"Ratios";"Proforma 3,4 and 5",#N/A,TRUE,"FS";"Proforma 8,9 and 10",#N/A,TRUE,"Calcs"}</definedName>
    <definedName name="WRN.MOD._.SUMMARY.1" hidden="1">{"Summary sheet",#N/A,TRUE,"Output pres";"Proforma 1 and 2",#N/A,TRUE,"Ratios";"Proforma 3,4 and 5",#N/A,TRUE,"FS";"Proforma 8,9 and 10",#N/A,TRUE,"Calcs"}</definedName>
    <definedName name="WRN.MOD2" hidden="1">{"Summary sheet",#N/A,TRUE,"Output pres";"Proforma 1 and 2",#N/A,TRUE,"Ratios";"Proforma 3,4 and 5",#N/A,TRUE,"FS";"Proforma 8,9 and 10",#N/A,TRUE,"Calcs"}</definedName>
    <definedName name="wrn.Printall." hidden="1">{#N/A,#N/A,FALSE,"Manag";#N/A,#N/A,FALSE,"MaintSaff";#N/A,#N/A,FALSE,"AccStaff";#N/A,#N/A,FALSE,"SubCon";#N/A,#N/A,FALSE,"SitOh";#N/A,#N/A,FALSE,"Total";#N/A,#N/A,FALSE,"Summary";#N/A,#N/A,FALSE,"Mobi";#N/A,#N/A,FALSE,"SRatesL";#N/A,#N/A,FALSE,"NSRates"}</definedName>
    <definedName name="wrn.SAPrun." hidden="1">{#N/A,#N/A,FALSE,"Budget";#N/A,#N/A,FALSE,"Actual";#N/A,#N/A,FALSE,"Cost";#N/A,#N/A,FALSE,"ETC"}</definedName>
    <definedName name="wrn.Staffing." hidden="1">{#N/A,#N/A,FALSE,"Assessment";#N/A,#N/A,FALSE,"Staffing";#N/A,#N/A,FALSE,"Hires";#N/A,#N/A,FALSE,"Assumptions"}</definedName>
    <definedName name="wrn.Staffing1" hidden="1">{#N/A,#N/A,FALSE,"Assessment";#N/A,#N/A,FALSE,"Staffing";#N/A,#N/A,FALSE,"Hires";#N/A,#N/A,FALSE,"Assumptions"}</definedName>
    <definedName name="wrn.Subsidy._.Monitor." hidden="1">{#N/A,#N/A,FALSE,"Budget Monitor";#N/A,#N/A,FALSE,"DWP Summary";#N/A,#N/A,FALSE,"Rent Allowances (New)";#N/A,#N/A,FALSE,"HRA Rebates (New)";#N/A,#N/A,FALSE,"Non HRA Rebates (New)";#N/A,#N/A,FALSE,"Council Tax (New)";#N/A,#N/A,FALSE,"DHP";#N/A,#N/A,FALSE,"Key Stats Summary";#N/A,#N/A,FALSE,"Key Stats Overpayments";#N/A,#N/A,FALSE,"Trends"}</definedName>
    <definedName name="wrn.Summ_Assum_Graphs." hidden="1">{#N/A,#N/A,TRUE,"Initial";#N/A,#N/A,TRUE,"Graphs"}</definedName>
    <definedName name="WRN.SUMM_ASSUM2" hidden="1">{#N/A,#N/A,TRUE,"Initial";#N/A,#N/A,TRUE,"Graphs"}</definedName>
    <definedName name="WRN.SUMM1" hidden="1">{#N/A,#N/A,TRUE,"Initial";#N/A,#N/A,TRUE,"Graphs"}</definedName>
    <definedName name="wrn.Summary._.results." hidden="1">{"key inputs",#N/A,TRUE,"Key Inputs";"key outputs",#N/A,TRUE,"Outputs";"Other inputs",#N/A,TRUE,"Other Inputs";"Revenue",#N/A,TRUE,"Rev"}</definedName>
    <definedName name="wrn.UNIT._.VARIABLES." hidden="1">{"UNIT VARIABLES",#N/A,FALSE,"UNIT VARIABLES"}</definedName>
    <definedName name="wrn.WholeModel." hidden="1">{#N/A,#N/A,TRUE,"Initial";#N/A,#N/A,TRUE,"CFs_P&amp;L_B&amp;S";#N/A,#N/A,TRUE,"Inv&amp;Fin";#N/A,#N/A,TRUE,"Depreciation";#N/A,#N/A,TRUE,"Energy";#N/A,#N/A,TRUE,"Index";#N/A,#N/A,TRUE,"Graphs";#N/A,#N/A,TRUE,"T_Contest"}</definedName>
    <definedName name="WRN.WHOLEMODEL.1" hidden="1">{#N/A,#N/A,TRUE,"Initial";#N/A,#N/A,TRUE,"CFs_P&amp;L_B&amp;S";#N/A,#N/A,TRUE,"Inv&amp;Fin";#N/A,#N/A,TRUE,"Depreciation";#N/A,#N/A,TRUE,"Energy";#N/A,#N/A,TRUE,"Index";#N/A,#N/A,TRUE,"Graphs";#N/A,#N/A,TRUE,"T_Contest"}</definedName>
    <definedName name="WRN.WHOLEMODEL3" hidden="1">{#N/A,#N/A,TRUE,"Initial";#N/A,#N/A,TRUE,"CFs_P&amp;L_B&amp;S";#N/A,#N/A,TRUE,"Inv&amp;Fin";#N/A,#N/A,TRUE,"Depreciation";#N/A,#N/A,TRUE,"Energy";#N/A,#N/A,TRUE,"Index";#N/A,#N/A,TRUE,"Graphs";#N/A,#N/A,TRUE,"T_Contest"}</definedName>
    <definedName name="www" hidden="1">{"key inputs",#N/A,TRUE,"Key Inputs";"key outputs",#N/A,TRUE,"Outputs";"Other inputs",#N/A,TRUE,"Other Inputs";"Revenue",#N/A,TRUE,"Rev"}</definedName>
    <definedName name="xlpjm_FBXOSmain1_v" hidden="1">#REF!</definedName>
    <definedName name="xlpjm_FBXOSmain10_v" hidden="1">#REF!</definedName>
    <definedName name="xlpjm_FBXOSmain100_v" hidden="1">#REF!</definedName>
    <definedName name="xlpjm_FBXOSmain101_v" hidden="1">#REF!</definedName>
    <definedName name="xlpjm_FBXOSmain102" hidden="1">#REF!</definedName>
    <definedName name="xlpjm_FBXOSmain103" hidden="1">#REF!</definedName>
    <definedName name="xlpjm_FBXOSmain104_v" hidden="1">#REF!</definedName>
    <definedName name="xlpjm_FBXOSmain105_v" hidden="1">#REF!</definedName>
    <definedName name="xlpjm_FBXOSmain106" hidden="1">#REF!</definedName>
    <definedName name="xlpjm_FBXOSmain107_v" hidden="1">#REF!</definedName>
    <definedName name="xlpjm_FBXOSmain108" hidden="1">#REF!</definedName>
    <definedName name="xlpjm_FBXOSmain109_v" hidden="1">#REF!</definedName>
    <definedName name="xlpjm_FBXOSmain11" hidden="1">#REF!</definedName>
    <definedName name="xlpjm_FBXOSmain110_v" hidden="1">#REF!</definedName>
    <definedName name="xlpjm_FBXOSmain111" hidden="1">#REF!</definedName>
    <definedName name="xlpjm_FBXOSmain112_v" hidden="1">#REF!</definedName>
    <definedName name="xlpjm_FBXOSmain113_v" hidden="1">#REF!</definedName>
    <definedName name="xlpjm_FBXOSmain114" hidden="1">#REF!</definedName>
    <definedName name="xlpjm_FBXOSmain115_v" hidden="1">#REF!</definedName>
    <definedName name="xlpjm_FBXOSmain116" hidden="1">#REF!</definedName>
    <definedName name="xlpjm_FBXOSmain117_v" hidden="1">#REF!</definedName>
    <definedName name="xlpjm_FBXOSmain118_v" hidden="1">#REF!</definedName>
    <definedName name="xlpjm_FBXOSmain119_v" hidden="1">#REF!</definedName>
    <definedName name="xlpjm_FBXOSmain12_v" hidden="1">#REF!</definedName>
    <definedName name="xlpjm_FBXOSmain120_v" hidden="1">#REF!</definedName>
    <definedName name="xlpjm_FBXOSmain121_v" hidden="1">#REF!</definedName>
    <definedName name="xlpjm_FBXOSmain122_v" hidden="1">#REF!</definedName>
    <definedName name="xlpjm_FBXOSmain123_v" hidden="1">#REF!</definedName>
    <definedName name="xlpjm_FBXOSmain124" hidden="1">#REF!</definedName>
    <definedName name="xlpjm_FBXOSmain125_v" hidden="1">#REF!</definedName>
    <definedName name="xlpjm_FBXOSmain126" hidden="1">#REF!</definedName>
    <definedName name="xlpjm_FBXOSmain127_v" hidden="1">#REF!</definedName>
    <definedName name="xlpjm_FBXOSmain128" hidden="1">#REF!</definedName>
    <definedName name="xlpjm_FBXOSmain129_v" hidden="1">#REF!</definedName>
    <definedName name="xlpjm_FBXOSmain13" hidden="1">#REF!</definedName>
    <definedName name="xlpjm_FBXOSmain130" hidden="1">#REF!</definedName>
    <definedName name="xlpjm_FBXOSmain131_v" hidden="1">#REF!</definedName>
    <definedName name="xlpjm_FBXOSmain132" hidden="1">#REF!</definedName>
    <definedName name="xlpjm_FBXOSmain133_v" hidden="1">#REF!</definedName>
    <definedName name="xlpjm_FBXOSmain134" hidden="1">#REF!</definedName>
    <definedName name="xlpjm_FBXOSmain135_v" hidden="1">#REF!</definedName>
    <definedName name="xlpjm_FBXOSmain136" hidden="1">#REF!</definedName>
    <definedName name="xlpjm_FBXOSmain137_v" hidden="1">#REF!</definedName>
    <definedName name="xlpjm_FBXOSmain138_v" hidden="1">#REF!</definedName>
    <definedName name="xlpjm_FBXOSmain139" hidden="1">#REF!</definedName>
    <definedName name="xlpjm_FBXOSmain14_v" hidden="1">#REF!</definedName>
    <definedName name="xlpjm_FBXOSmain140_v" hidden="1">#REF!</definedName>
    <definedName name="xlpjm_FBXOSmain141_v" hidden="1">#REF!</definedName>
    <definedName name="xlpjm_FBXOSmain142_v" hidden="1">#REF!</definedName>
    <definedName name="xlpjm_FBXOSmain143_v" hidden="1">#REF!</definedName>
    <definedName name="xlpjm_FBXOSmain144_v" hidden="1">#REF!</definedName>
    <definedName name="xlpjm_FBXOSmain145_v" hidden="1">#REF!</definedName>
    <definedName name="xlpjm_FBXOSmain146_v" hidden="1">#REF!</definedName>
    <definedName name="xlpjm_FBXOSmain147" hidden="1">#REF!</definedName>
    <definedName name="xlpjm_FBXOSmain148_v" hidden="1">#REF!</definedName>
    <definedName name="xlpjm_FBXOSmain149" hidden="1">#REF!</definedName>
    <definedName name="xlpjm_FBXOSmain15" hidden="1">#REF!</definedName>
    <definedName name="xlpjm_FBXOSmain150_v" hidden="1">#REF!</definedName>
    <definedName name="xlpjm_FBXOSmain151" hidden="1">#REF!</definedName>
    <definedName name="xlpjm_FBXOSmain152_v" hidden="1">#REF!</definedName>
    <definedName name="xlpjm_FBXOSmain153" hidden="1">#REF!</definedName>
    <definedName name="xlpjm_FBXOSmain154_v" hidden="1">#REF!</definedName>
    <definedName name="xlpjm_FBXOSmain155" hidden="1">#REF!</definedName>
    <definedName name="xlpjm_FBXOSmain156_v" hidden="1">#REF!</definedName>
    <definedName name="xlpjm_FBXOSmain157" hidden="1">#REF!</definedName>
    <definedName name="xlpjm_FBXOSmain158_v" hidden="1">#REF!</definedName>
    <definedName name="xlpjm_FBXOSmain159" hidden="1">#REF!</definedName>
    <definedName name="xlpjm_FBXOSmain16_v" hidden="1">#REF!</definedName>
    <definedName name="xlpjm_FBXOSmain160_v" hidden="1">#REF!</definedName>
    <definedName name="xlpjm_FBXOSmain161_v" hidden="1">#REF!</definedName>
    <definedName name="xlpjm_FBXOSmain162" hidden="1">#REF!</definedName>
    <definedName name="xlpjm_FBXOSmain163_v" hidden="1">#REF!</definedName>
    <definedName name="xlpjm_FBXOSmain164" hidden="1">#REF!</definedName>
    <definedName name="xlpjm_FBXOSmain165_v" hidden="1">#REF!</definedName>
    <definedName name="xlpjm_FBXOSmain166" hidden="1">#REF!</definedName>
    <definedName name="xlpjm_FBXOSmain167_v" hidden="1">#REF!</definedName>
    <definedName name="xlpjm_FBXOSmain168" hidden="1">#REF!</definedName>
    <definedName name="xlpjm_FBXOSmain169_v" hidden="1">#REF!</definedName>
    <definedName name="xlpjm_FBXOSmain17" hidden="1">#REF!</definedName>
    <definedName name="xlpjm_FBXOSmain170" hidden="1">#REF!</definedName>
    <definedName name="xlpjm_FBXOSmain171_v" hidden="1">#REF!</definedName>
    <definedName name="xlpjm_FBXOSmain172" hidden="1">#REF!</definedName>
    <definedName name="xlpjm_FBXOSmain173_v" hidden="1">#REF!</definedName>
    <definedName name="xlpjm_FBXOSmain174_v" hidden="1">#REF!</definedName>
    <definedName name="xlpjm_FBXOSmain175" hidden="1">#REF!,#REF!</definedName>
    <definedName name="xlpjm_FBXOSmain176_v" hidden="1">#REF!</definedName>
    <definedName name="xlpjm_FBXOSmain177_v" hidden="1">#REF!</definedName>
    <definedName name="xlpjm_FBXOSmain178_v" hidden="1">#REF!</definedName>
    <definedName name="xlpjm_FBXOSmain179_v" hidden="1">#REF!</definedName>
    <definedName name="xlpjm_FBXOSmain18_v" hidden="1">#REF!</definedName>
    <definedName name="xlpjm_FBXOSmain180_v" hidden="1">#REF!</definedName>
    <definedName name="xlpjm_FBXOSmain181_v" hidden="1">#REF!</definedName>
    <definedName name="xlpjm_FBXOSmain182" hidden="1">#REF!</definedName>
    <definedName name="xlpjm_FBXOSmain183" hidden="1">#REF!</definedName>
    <definedName name="xlpjm_FBXOSmain184" hidden="1">#REF!</definedName>
    <definedName name="xlpjm_FBXOSmain185_v" hidden="1">#REF!</definedName>
    <definedName name="xlpjm_FBXOSmain186" hidden="1">#REF!</definedName>
    <definedName name="xlpjm_FBXOSmain187_v" hidden="1">#REF!</definedName>
    <definedName name="xlpjm_FBXOSmain188_v" hidden="1">#REF!</definedName>
    <definedName name="xlpjm_FBXOSmain189_v" hidden="1">#REF!</definedName>
    <definedName name="xlpjm_FBXOSmain19" hidden="1">#REF!</definedName>
    <definedName name="xlpjm_FBXOSmain190_v" hidden="1">#REF!</definedName>
    <definedName name="xlpjm_FBXOSmain191" hidden="1">#REF!</definedName>
    <definedName name="xlpjm_FBXOSmain2" hidden="1">#REF!</definedName>
    <definedName name="xlpjm_FBXOSmain20_v" hidden="1">#REF!</definedName>
    <definedName name="xlpjm_FBXOSmain21" hidden="1">#REF!</definedName>
    <definedName name="xlpjm_FBXOSmain22_v" hidden="1">#REF!</definedName>
    <definedName name="xlpjm_FBXOSmain23" hidden="1">#REF!</definedName>
    <definedName name="xlpjm_FBXOSmain24_v" hidden="1">#REF!</definedName>
    <definedName name="xlpjm_FBXOSmain25" hidden="1">#REF!</definedName>
    <definedName name="xlpjm_FBXOSmain26_v" hidden="1">#REF!</definedName>
    <definedName name="xlpjm_FBXOSmain27" hidden="1">#REF!</definedName>
    <definedName name="xlpjm_FBXOSmain28_v" hidden="1">#REF!</definedName>
    <definedName name="xlpjm_FBXOSmain29" hidden="1">#REF!</definedName>
    <definedName name="xlpjm_FBXOSmain3_v" hidden="1">#REF!</definedName>
    <definedName name="xlpjm_FBXOSmain30_v" hidden="1">#REF!</definedName>
    <definedName name="xlpjm_FBXOSmain31" hidden="1">#REF!</definedName>
    <definedName name="xlpjm_FBXOSmain32_v" hidden="1">#REF!</definedName>
    <definedName name="xlpjm_FBXOSmain33" hidden="1">#REF!</definedName>
    <definedName name="xlpjm_FBXOSmain34_v" hidden="1">#REF!</definedName>
    <definedName name="xlpjm_FBXOSmain35" hidden="1">#REF!</definedName>
    <definedName name="xlpjm_FBXOSmain36_v" hidden="1">#REF!</definedName>
    <definedName name="xlpjm_FBXOSmain37" hidden="1">#REF!</definedName>
    <definedName name="xlpjm_FBXOSmain38_v" hidden="1">#REF!</definedName>
    <definedName name="xlpjm_FBXOSmain39" hidden="1">#REF!</definedName>
    <definedName name="xlpjm_FBXOSmain4" hidden="1">#REF!</definedName>
    <definedName name="xlpjm_FBXOSmain40_v" hidden="1">#REF!</definedName>
    <definedName name="xlpjm_FBXOSmain41_v" hidden="1">#REF!</definedName>
    <definedName name="xlpjm_FBXOSmain42" hidden="1">#REF!</definedName>
    <definedName name="xlpjm_FBXOSmain43_v" hidden="1">#REF!</definedName>
    <definedName name="xlpjm_FBXOSmain44" hidden="1">#REF!</definedName>
    <definedName name="xlpjm_FBXOSmain45_v" hidden="1">#REF!</definedName>
    <definedName name="xlpjm_FBXOSmain46" hidden="1">#REF!</definedName>
    <definedName name="xlpjm_FBXOSmain47_v" hidden="1">#REF!</definedName>
    <definedName name="xlpjm_FBXOSmain48" hidden="1">#REF!</definedName>
    <definedName name="xlpjm_FBXOSmain49_v" hidden="1">#REF!</definedName>
    <definedName name="xlpjm_FBXOSmain5_v" hidden="1">#REF!</definedName>
    <definedName name="xlpjm_FBXOSmain50_v" hidden="1">#REF!</definedName>
    <definedName name="xlpjm_FBXOSmain51" hidden="1">#REF!</definedName>
    <definedName name="xlpjm_FBXOSmain52_v" hidden="1">#REF!</definedName>
    <definedName name="xlpjm_FBXOSmain53_v" hidden="1">#REF!</definedName>
    <definedName name="xlpjm_FBXOSmain54" hidden="1">#REF!</definedName>
    <definedName name="xlpjm_FBXOSmain55_v" hidden="1">#REF!</definedName>
    <definedName name="xlpjm_FBXOSmain56" hidden="1">#REF!</definedName>
    <definedName name="xlpjm_FBXOSmain57_v" hidden="1">#REF!</definedName>
    <definedName name="xlpjm_FBXOSmain58_v" hidden="1">#REF!</definedName>
    <definedName name="xlpjm_FBXOSmain59" hidden="1">#REF!</definedName>
    <definedName name="xlpjm_FBXOSmain6" hidden="1">#REF!</definedName>
    <definedName name="xlpjm_FBXOSmain60_v" hidden="1">#REF!</definedName>
    <definedName name="xlpjm_FBXOSmain61" hidden="1">#REF!</definedName>
    <definedName name="xlpjm_FBXOSmain62_v" hidden="1">#REF!</definedName>
    <definedName name="xlpjm_FBXOSmain63" hidden="1">#REF!</definedName>
    <definedName name="xlpjm_FBXOSmain64_v" hidden="1">#REF!</definedName>
    <definedName name="xlpjm_FBXOSmain65_v" hidden="1">#REF!</definedName>
    <definedName name="xlpjm_FBXOSmain66" hidden="1">#REF!,#REF!</definedName>
    <definedName name="xlpjm_FBXOSmain67_v" hidden="1">#REF!</definedName>
    <definedName name="xlpjm_FBXOSmain68" hidden="1">#REF!</definedName>
    <definedName name="xlpjm_FBXOSmain69_v" hidden="1">#REF!</definedName>
    <definedName name="xlpjm_FBXOSmain7_v" hidden="1">#REF!</definedName>
    <definedName name="xlpjm_FBXOSmain70" hidden="1">#REF!</definedName>
    <definedName name="xlpjm_FBXOSmain71_v" hidden="1">#REF!</definedName>
    <definedName name="xlpjm_FBXOSmain72" hidden="1">#REF!</definedName>
    <definedName name="xlpjm_FBXOSmain73_v" hidden="1">#REF!</definedName>
    <definedName name="xlpjm_FBXOSmain74" hidden="1">#REF!</definedName>
    <definedName name="xlpjm_FBXOSmain75_v" hidden="1">#REF!</definedName>
    <definedName name="xlpjm_FBXOSmain76" hidden="1">#REF!</definedName>
    <definedName name="xlpjm_FBXOSmain77_v" hidden="1">#REF!</definedName>
    <definedName name="xlpjm_FBXOSmain78_v" hidden="1">#REF!</definedName>
    <definedName name="xlpjm_FBXOSmain79_v" hidden="1">#REF!</definedName>
    <definedName name="xlpjm_FBXOSmain8" hidden="1">#REF!</definedName>
    <definedName name="xlpjm_FBXOSmain80" hidden="1">#REF!</definedName>
    <definedName name="xlpjm_FBXOSmain81_v" hidden="1">#REF!</definedName>
    <definedName name="xlpjm_FBXOSmain82" hidden="1">#REF!</definedName>
    <definedName name="xlpjm_FBXOSmain83_v" hidden="1">#REF!</definedName>
    <definedName name="xlpjm_FBXOSmain84" hidden="1">#REF!</definedName>
    <definedName name="xlpjm_FBXOSmain85_v" hidden="1">#REF!</definedName>
    <definedName name="xlpjm_FBXOSmain86_v" hidden="1">#REF!</definedName>
    <definedName name="xlpjm_FBXOSmain87" hidden="1">#REF!</definedName>
    <definedName name="xlpjm_FBXOSmain88_v" hidden="1">#REF!</definedName>
    <definedName name="xlpjm_FBXOSmain89" hidden="1">#REF!</definedName>
    <definedName name="xlpjm_FBXOSmain9_v" hidden="1">#REF!</definedName>
    <definedName name="xlpjm_FBXOSmain90_v" hidden="1">#REF!</definedName>
    <definedName name="xlpjm_FBXOSmain91" hidden="1">#REF!</definedName>
    <definedName name="xlpjm_FBXOSmain92_v" hidden="1">#REF!</definedName>
    <definedName name="xlpjm_FBXOSmain93" hidden="1">#REF!</definedName>
    <definedName name="xlpjm_FBXOSmain94_v" hidden="1">#REF!</definedName>
    <definedName name="xlpjm_FBXOSmain95" hidden="1">#REF!</definedName>
    <definedName name="xlpjm_FBXOSmain96_v" hidden="1">#REF!</definedName>
    <definedName name="xlpjm_FBXOSmain97" hidden="1">#REF!</definedName>
    <definedName name="xlpjm_FBXOSmain98_v" hidden="1">#REF!</definedName>
    <definedName name="xlpjm_FBXOSmain99_v" hidden="1">#REF!</definedName>
    <definedName name="xvx">#REF!</definedName>
    <definedName name="xxx" hidden="1">{"Summary sheet",#N/A,TRUE,"Output pres";"Proforma 1 and 2",#N/A,TRUE,"Ratios";"Proforma 3,4 and 5",#N/A,TRUE,"FS";"Proforma 8,9 and 10",#N/A,TRUE,"Calcs"}</definedName>
    <definedName name="xxxx" hidden="1">{"Summary sheet",#N/A,TRUE,"Output pres";"Proforma 1 and 2",#N/A,TRUE,"Ratios";"Proforma 3,4 and 5",#N/A,TRUE,"FS";"Proforma 8,9 and 10",#N/A,TRUE,"Calcs"}</definedName>
    <definedName name="y">#REF!</definedName>
    <definedName name="Year">#REF!</definedName>
    <definedName name="year1">#REF!</definedName>
    <definedName name="YearData">#REF!</definedName>
    <definedName name="Yorkshumb">#REF!,#REF!,#REF!,#REF!,#REF!,#REF!,#REF!,#REF!,#REF!,#REF!,#REF!</definedName>
    <definedName name="YOUTH">#REF!</definedName>
    <definedName name="youth.manual.costs">#REF!</definedName>
    <definedName name="youth.net.expend">#REF!</definedName>
    <definedName name="youth.nonpay.costs">#REF!</definedName>
    <definedName name="youth.otherapril.costs">#REF!</definedName>
    <definedName name="youth.PRC">#REF!</definedName>
    <definedName name="youth.support.costs">#REF!</definedName>
    <definedName name="youth.teachers.pay">#REF!</definedName>
    <definedName name="youthtotalprc">#REF!</definedName>
    <definedName name="yyy" hidden="1">{"Summary sheet",#N/A,TRUE,"Output pres";"Proforma 1 and 2",#N/A,TRUE,"Ratios";"Proforma 3,4 and 5",#N/A,TRUE,"FS";"Proforma 8,9 and 10",#N/A,TRUE,"Calcs"}</definedName>
    <definedName name="yyyy" hidden="1">{#N/A,#N/A,TRUE,"Initial";#N/A,#N/A,TRUE,"CFs_P&amp;L_B&amp;S";#N/A,#N/A,TRUE,"Inv&amp;Fin";#N/A,#N/A,TRUE,"Depreciation";#N/A,#N/A,TRUE,"Energy";#N/A,#N/A,TRUE,"Index";#N/A,#N/A,TRUE,"Graphs";#N/A,#N/A,TRUE,"T_Contest"}</definedName>
    <definedName name="z" hidden="1">{#N/A,#N/A,FALSE,"Assessment";#N/A,#N/A,FALSE,"Staffing";#N/A,#N/A,FALSE,"Hires";#N/A,#N/A,FALSE,"Assumptions"}</definedName>
    <definedName name="z\xcxx">#REF!</definedName>
    <definedName name="zvdxvxz">#REF!</definedName>
    <definedName name="zzz">#REF!</definedName>
    <definedName name="zzzz" hidden="1">{#N/A,#N/A,TRUE,"Initial";#N/A,#N/A,TRUE,"CFs_P&amp;L_B&amp;S";#N/A,#N/A,TRUE,"Inv&amp;Fin";#N/A,#N/A,TRUE,"Depreciation";#N/A,#N/A,TRUE,"Energy";#N/A,#N/A,TRUE,"Index";#N/A,#N/A,TRUE,"Graphs";#N/A,#N/A,TRUE,"T_Contest"}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8" i="87" l="1"/>
  <c r="CU5" i="87" l="1"/>
  <c r="CU6" i="87"/>
  <c r="CU7" i="87"/>
  <c r="CU8" i="87"/>
  <c r="CU9" i="87"/>
  <c r="CU10" i="87"/>
  <c r="CU11" i="87"/>
  <c r="CU12" i="87"/>
  <c r="CU13" i="87"/>
  <c r="CU14" i="87"/>
  <c r="CU15" i="87"/>
  <c r="CU16" i="87"/>
  <c r="CU17" i="87"/>
  <c r="CU18" i="87"/>
  <c r="CU19" i="87"/>
  <c r="CU20" i="87"/>
  <c r="CU21" i="87"/>
  <c r="CU22" i="87"/>
  <c r="CU23" i="87"/>
  <c r="CU24" i="87"/>
  <c r="CU25" i="87"/>
  <c r="CU26" i="87"/>
  <c r="CU27" i="87"/>
  <c r="CU28" i="87"/>
  <c r="CU29" i="87"/>
  <c r="CU30" i="87"/>
  <c r="CU31" i="87"/>
  <c r="CU32" i="87"/>
  <c r="CU33" i="87"/>
  <c r="CU34" i="87"/>
  <c r="CU35" i="87"/>
  <c r="CU36" i="87"/>
  <c r="CU37" i="87"/>
  <c r="CU38" i="87"/>
  <c r="CU39" i="87"/>
  <c r="CU40" i="87"/>
  <c r="CU41" i="87"/>
  <c r="CU42" i="87"/>
  <c r="CU43" i="87"/>
  <c r="CU44" i="87"/>
  <c r="CU45" i="87"/>
  <c r="CU46" i="87"/>
  <c r="CU47" i="87"/>
  <c r="CU48" i="87"/>
  <c r="CU49" i="87"/>
  <c r="CU50" i="87"/>
  <c r="CU51" i="87"/>
  <c r="CU52" i="87"/>
  <c r="CU53" i="87"/>
  <c r="CU54" i="87"/>
  <c r="CU55" i="87"/>
  <c r="CU56" i="87"/>
  <c r="CU57" i="87"/>
  <c r="CU58" i="87"/>
  <c r="CU59" i="87"/>
  <c r="CU60" i="87"/>
  <c r="CU61" i="87"/>
  <c r="CU62" i="87"/>
  <c r="CU63" i="87"/>
  <c r="CU64" i="87"/>
  <c r="CU65" i="87"/>
  <c r="CU66" i="87"/>
  <c r="CU67" i="87"/>
  <c r="CU68" i="87"/>
  <c r="CU69" i="87"/>
  <c r="CU70" i="87"/>
  <c r="CU71" i="87"/>
  <c r="CU72" i="87"/>
  <c r="CU73" i="87"/>
  <c r="CU74" i="87"/>
  <c r="CU75" i="87"/>
  <c r="CU76" i="87"/>
  <c r="CU77" i="87"/>
  <c r="CU78" i="87"/>
  <c r="CU79" i="87"/>
  <c r="CU80" i="87"/>
  <c r="CU81" i="87"/>
  <c r="CU82" i="87"/>
  <c r="CU83" i="87"/>
  <c r="CU84" i="87"/>
  <c r="CU85" i="87"/>
  <c r="CU86" i="87"/>
  <c r="CU87" i="87"/>
  <c r="CU4" i="87"/>
  <c r="D28" i="85"/>
  <c r="CT5" i="87"/>
  <c r="CT6" i="87"/>
  <c r="CT7" i="87"/>
  <c r="CT8" i="87"/>
  <c r="CT9" i="87"/>
  <c r="CT10" i="87"/>
  <c r="CT11" i="87"/>
  <c r="CT12" i="87"/>
  <c r="CT13" i="87"/>
  <c r="CT14" i="87"/>
  <c r="CT15" i="87"/>
  <c r="CT16" i="87"/>
  <c r="CT17" i="87"/>
  <c r="CT18" i="87"/>
  <c r="CT19" i="87"/>
  <c r="CT20" i="87"/>
  <c r="CT21" i="87"/>
  <c r="CT22" i="87"/>
  <c r="CT23" i="87"/>
  <c r="CT24" i="87"/>
  <c r="CT25" i="87"/>
  <c r="CT26" i="87"/>
  <c r="CT27" i="87"/>
  <c r="CT28" i="87"/>
  <c r="CT29" i="87"/>
  <c r="CT30" i="87"/>
  <c r="CT31" i="87"/>
  <c r="CT32" i="87"/>
  <c r="CT33" i="87"/>
  <c r="CT34" i="87"/>
  <c r="CT35" i="87"/>
  <c r="CT36" i="87"/>
  <c r="CT37" i="87"/>
  <c r="CT38" i="87"/>
  <c r="CT39" i="87"/>
  <c r="CT40" i="87"/>
  <c r="CT41" i="87"/>
  <c r="CT42" i="87"/>
  <c r="CT43" i="87"/>
  <c r="CT44" i="87"/>
  <c r="CT45" i="87"/>
  <c r="CT46" i="87"/>
  <c r="CT47" i="87"/>
  <c r="CT48" i="87"/>
  <c r="CT49" i="87"/>
  <c r="CT50" i="87"/>
  <c r="CT51" i="87"/>
  <c r="CT52" i="87"/>
  <c r="CT53" i="87"/>
  <c r="CT54" i="87"/>
  <c r="CT55" i="87"/>
  <c r="CT56" i="87"/>
  <c r="CT57" i="87"/>
  <c r="CT58" i="87"/>
  <c r="CT59" i="87"/>
  <c r="CT60" i="87"/>
  <c r="CT61" i="87"/>
  <c r="CT62" i="87"/>
  <c r="CT63" i="87"/>
  <c r="CT64" i="87"/>
  <c r="CT65" i="87"/>
  <c r="CT66" i="87"/>
  <c r="CT67" i="87"/>
  <c r="CT68" i="87"/>
  <c r="CT69" i="87"/>
  <c r="CT70" i="87"/>
  <c r="CT71" i="87"/>
  <c r="CT72" i="87"/>
  <c r="CT73" i="87"/>
  <c r="CT74" i="87"/>
  <c r="CT75" i="87"/>
  <c r="CT76" i="87"/>
  <c r="CT77" i="87"/>
  <c r="CT78" i="87"/>
  <c r="CT79" i="87"/>
  <c r="CT80" i="87"/>
  <c r="CT81" i="87"/>
  <c r="CT82" i="87"/>
  <c r="CT83" i="87"/>
  <c r="CT84" i="87"/>
  <c r="CT85" i="87"/>
  <c r="CT86" i="87"/>
  <c r="CT87" i="87"/>
  <c r="CT4" i="87"/>
  <c r="S5" i="87"/>
  <c r="S6" i="87"/>
  <c r="S7" i="87"/>
  <c r="S9" i="87"/>
  <c r="S10" i="87"/>
  <c r="S11" i="87"/>
  <c r="S12" i="87"/>
  <c r="S13" i="87"/>
  <c r="S14" i="87"/>
  <c r="S15" i="87"/>
  <c r="S16" i="87"/>
  <c r="S17" i="87"/>
  <c r="S18" i="87"/>
  <c r="S19" i="87"/>
  <c r="S20" i="87"/>
  <c r="S21" i="87"/>
  <c r="S22" i="87"/>
  <c r="S23" i="87"/>
  <c r="S24" i="87"/>
  <c r="S25" i="87"/>
  <c r="S26" i="87"/>
  <c r="S27" i="87"/>
  <c r="S28" i="87"/>
  <c r="S29" i="87"/>
  <c r="S30" i="87"/>
  <c r="S31" i="87"/>
  <c r="S32" i="87"/>
  <c r="S33" i="87"/>
  <c r="S34" i="87"/>
  <c r="S35" i="87"/>
  <c r="S36" i="87"/>
  <c r="S37" i="87"/>
  <c r="S38" i="87"/>
  <c r="S39" i="87"/>
  <c r="S40" i="87"/>
  <c r="S41" i="87"/>
  <c r="S42" i="87"/>
  <c r="S43" i="87"/>
  <c r="S44" i="87"/>
  <c r="S45" i="87"/>
  <c r="S46" i="87"/>
  <c r="S47" i="87"/>
  <c r="S48" i="87"/>
  <c r="S49" i="87"/>
  <c r="S50" i="87"/>
  <c r="S51" i="87"/>
  <c r="S52" i="87"/>
  <c r="S53" i="87"/>
  <c r="S54" i="87"/>
  <c r="S55" i="87"/>
  <c r="S56" i="87"/>
  <c r="S57" i="87"/>
  <c r="S58" i="87"/>
  <c r="S59" i="87"/>
  <c r="S60" i="87"/>
  <c r="S61" i="87"/>
  <c r="S62" i="87"/>
  <c r="S63" i="87"/>
  <c r="S64" i="87"/>
  <c r="S65" i="87"/>
  <c r="S66" i="87"/>
  <c r="S67" i="87"/>
  <c r="S68" i="87"/>
  <c r="S69" i="87"/>
  <c r="S70" i="87"/>
  <c r="S71" i="87"/>
  <c r="S72" i="87"/>
  <c r="S73" i="87"/>
  <c r="S74" i="87"/>
  <c r="S75" i="87"/>
  <c r="S76" i="87"/>
  <c r="S77" i="87"/>
  <c r="S78" i="87"/>
  <c r="S79" i="87"/>
  <c r="S80" i="87"/>
  <c r="S81" i="87"/>
  <c r="S82" i="87"/>
  <c r="S83" i="87"/>
  <c r="S84" i="87"/>
  <c r="S85" i="87"/>
  <c r="S86" i="87"/>
  <c r="S87" i="87"/>
  <c r="S4" i="87"/>
  <c r="D7" i="74" l="1"/>
  <c r="C5" i="62" a="1"/>
  <c r="C5" i="62" s="1"/>
  <c r="B6" i="81" s="1"/>
  <c r="B3" i="85"/>
  <c r="F86" i="62" l="1"/>
  <c r="F91" i="62"/>
  <c r="D37" i="85" l="1"/>
  <c r="D19" i="85"/>
  <c r="D39" i="85" l="1"/>
  <c r="BY4" i="78"/>
  <c r="BX11" i="78" l="1"/>
  <c r="F118" i="62" l="1"/>
  <c r="J118" i="62" s="1"/>
  <c r="AQ75" i="80" l="1"/>
  <c r="AR75" i="80"/>
  <c r="F12" i="62" l="1" a="1"/>
  <c r="F12" i="62" s="1"/>
  <c r="F95" i="62" s="1"/>
  <c r="D90" i="62"/>
  <c r="D89" i="62"/>
  <c r="F84" i="62"/>
  <c r="BX4" i="9" a="1"/>
  <c r="AE4" i="9" a="1"/>
  <c r="CC4" i="9" a="1"/>
  <c r="I4" i="9" a="1"/>
  <c r="BX4" i="9" l="1"/>
  <c r="AE4" i="9"/>
  <c r="CC4" i="9"/>
  <c r="I4" i="9"/>
  <c r="CP4" i="78"/>
  <c r="CP5" i="78"/>
  <c r="CQ5" i="78"/>
  <c r="CP6" i="78"/>
  <c r="CQ6" i="78"/>
  <c r="CP7" i="78"/>
  <c r="CQ7" i="78"/>
  <c r="CP8" i="78"/>
  <c r="CQ8" i="78"/>
  <c r="CP9" i="78"/>
  <c r="CQ9" i="78"/>
  <c r="CP11" i="78"/>
  <c r="CQ11" i="78"/>
  <c r="CP13" i="78"/>
  <c r="CQ13" i="78"/>
  <c r="CP15" i="78"/>
  <c r="CQ15" i="78"/>
  <c r="CP16" i="78"/>
  <c r="CQ16" i="78"/>
  <c r="CP17" i="78"/>
  <c r="CQ17" i="78"/>
  <c r="CP18" i="78"/>
  <c r="CQ18" i="78"/>
  <c r="CP19" i="78"/>
  <c r="CQ19" i="78"/>
  <c r="CP20" i="78"/>
  <c r="CQ20" i="78"/>
  <c r="CP21" i="78"/>
  <c r="CQ21" i="78"/>
  <c r="CP22" i="78"/>
  <c r="CQ22" i="78"/>
  <c r="CP24" i="78"/>
  <c r="CQ24" i="78"/>
  <c r="CP26" i="78"/>
  <c r="CQ26" i="78"/>
  <c r="CP27" i="78"/>
  <c r="CQ27" i="78"/>
  <c r="CP28" i="78"/>
  <c r="CQ28" i="78"/>
  <c r="CP29" i="78"/>
  <c r="CQ29" i="78"/>
  <c r="CP30" i="78"/>
  <c r="CQ30" i="78"/>
  <c r="CP31" i="78"/>
  <c r="CQ31" i="78"/>
  <c r="CP32" i="78"/>
  <c r="CQ32" i="78"/>
  <c r="CP33" i="78"/>
  <c r="CQ33" i="78"/>
  <c r="CP34" i="78"/>
  <c r="CQ34" i="78"/>
  <c r="CP35" i="78"/>
  <c r="CQ35" i="78"/>
  <c r="CP36" i="78"/>
  <c r="CQ36" i="78"/>
  <c r="CP37" i="78"/>
  <c r="CQ37" i="78"/>
  <c r="CP38" i="78"/>
  <c r="CQ38" i="78"/>
  <c r="CP39" i="78"/>
  <c r="CQ39" i="78"/>
  <c r="CP40" i="78"/>
  <c r="CQ40" i="78"/>
  <c r="CP42" i="78"/>
  <c r="CQ42" i="78"/>
  <c r="CP45" i="78"/>
  <c r="CQ45" i="78"/>
  <c r="CP46" i="78"/>
  <c r="CQ46" i="78"/>
  <c r="CP47" i="78"/>
  <c r="CQ47" i="78"/>
  <c r="CP48" i="78"/>
  <c r="CQ48" i="78"/>
  <c r="CP49" i="78"/>
  <c r="CQ49" i="78"/>
  <c r="CP51" i="78"/>
  <c r="CQ51" i="78"/>
  <c r="CP52" i="78"/>
  <c r="CQ52" i="78"/>
  <c r="CP53" i="78"/>
  <c r="CQ53" i="78"/>
  <c r="CP56" i="78"/>
  <c r="CQ56" i="78"/>
  <c r="CP57" i="78"/>
  <c r="CQ57" i="78"/>
  <c r="CP58" i="78"/>
  <c r="CQ58" i="78"/>
  <c r="CP59" i="78"/>
  <c r="CQ59" i="78"/>
  <c r="CP60" i="78"/>
  <c r="CQ60" i="78"/>
  <c r="CP61" i="78"/>
  <c r="CQ61" i="78"/>
  <c r="CP62" i="78"/>
  <c r="CQ62" i="78"/>
  <c r="CP63" i="78"/>
  <c r="CQ63" i="78"/>
  <c r="CP65" i="78"/>
  <c r="CQ65" i="78"/>
  <c r="CP66" i="78"/>
  <c r="CQ66" i="78"/>
  <c r="CP67" i="78"/>
  <c r="CQ67" i="78"/>
  <c r="CP68" i="78"/>
  <c r="CQ68" i="78"/>
  <c r="CP70" i="78"/>
  <c r="CQ70" i="78"/>
  <c r="CP71" i="78"/>
  <c r="CQ71" i="78"/>
  <c r="CP72" i="78"/>
  <c r="CQ72" i="78"/>
  <c r="CP74" i="78"/>
  <c r="CQ74" i="78"/>
  <c r="CP75" i="78"/>
  <c r="CQ75" i="78"/>
  <c r="CP76" i="78"/>
  <c r="CQ76" i="78"/>
  <c r="CP77" i="78"/>
  <c r="CQ77" i="78"/>
  <c r="CP78" i="78"/>
  <c r="CQ78" i="78"/>
  <c r="CP80" i="78"/>
  <c r="CQ80" i="78"/>
  <c r="CP81" i="78"/>
  <c r="CQ81" i="78"/>
  <c r="CP82" i="78"/>
  <c r="CQ82" i="78"/>
  <c r="CP83" i="78"/>
  <c r="CQ83" i="78"/>
  <c r="CP84" i="78"/>
  <c r="CQ84" i="78"/>
  <c r="CP85" i="78"/>
  <c r="CQ85" i="78"/>
  <c r="CP86" i="78"/>
  <c r="CQ86" i="78"/>
  <c r="CP87" i="78"/>
  <c r="CQ87" i="78"/>
  <c r="CP88" i="78"/>
  <c r="CQ88" i="78"/>
  <c r="CP89" i="78"/>
  <c r="CQ89" i="78"/>
  <c r="CQ4" i="78"/>
  <c r="CJ86" i="80"/>
  <c r="CJ88" i="80"/>
  <c r="CA86" i="80"/>
  <c r="BT84" i="80"/>
  <c r="BT86" i="80" s="1"/>
  <c r="BH84" i="80"/>
  <c r="BH86" i="80" s="1"/>
  <c r="BD84" i="80"/>
  <c r="BD86" i="80" s="1"/>
  <c r="L84" i="80"/>
  <c r="L86" i="80" s="1"/>
  <c r="H84" i="80"/>
  <c r="H86" i="80" s="1"/>
  <c r="G84" i="80"/>
  <c r="G86" i="80" s="1"/>
  <c r="CQ82" i="80"/>
  <c r="CP82" i="80"/>
  <c r="CO82" i="80"/>
  <c r="CN82" i="80"/>
  <c r="CL82" i="80"/>
  <c r="CK82" i="80"/>
  <c r="CJ82" i="80"/>
  <c r="CI82" i="80"/>
  <c r="CI84" i="80" s="1"/>
  <c r="CI86" i="80" s="1"/>
  <c r="CH82" i="80"/>
  <c r="CG82" i="80"/>
  <c r="CF82" i="80"/>
  <c r="CF84" i="80" s="1"/>
  <c r="CF86" i="80" s="1"/>
  <c r="CE82" i="80"/>
  <c r="CD82" i="80"/>
  <c r="CC82" i="80"/>
  <c r="BZ82" i="80"/>
  <c r="BY82" i="80"/>
  <c r="BX82" i="80"/>
  <c r="BW82" i="80"/>
  <c r="BW84" i="80" s="1"/>
  <c r="BW86" i="80" s="1"/>
  <c r="BV82" i="80"/>
  <c r="BU82" i="80"/>
  <c r="BU84" i="80" s="1"/>
  <c r="BU86" i="80" s="1"/>
  <c r="BT82" i="80"/>
  <c r="BS82" i="80"/>
  <c r="BR82" i="80"/>
  <c r="BQ82" i="80"/>
  <c r="BP82" i="80"/>
  <c r="BO82" i="80"/>
  <c r="BN82" i="80"/>
  <c r="BM82" i="80"/>
  <c r="BL82" i="80"/>
  <c r="BK82" i="80"/>
  <c r="BK84" i="80" s="1"/>
  <c r="BK86" i="80" s="1"/>
  <c r="BJ82" i="80"/>
  <c r="BJ84" i="80" s="1"/>
  <c r="BJ86" i="80" s="1"/>
  <c r="BI82" i="80"/>
  <c r="BI84" i="80" s="1"/>
  <c r="BI86" i="80" s="1"/>
  <c r="BH82" i="80"/>
  <c r="BG82" i="80"/>
  <c r="BF82" i="80"/>
  <c r="BE82" i="80"/>
  <c r="BD82" i="80"/>
  <c r="BC82" i="80"/>
  <c r="BB82" i="80"/>
  <c r="BA82" i="80"/>
  <c r="AZ82" i="80"/>
  <c r="AY82" i="80"/>
  <c r="AY84" i="80" s="1"/>
  <c r="AY86" i="80" s="1"/>
  <c r="AX82" i="80"/>
  <c r="AX84" i="80" s="1"/>
  <c r="AX86" i="80" s="1"/>
  <c r="AW82" i="80"/>
  <c r="AW84" i="80" s="1"/>
  <c r="AW86" i="80" s="1"/>
  <c r="AV82" i="80"/>
  <c r="AU82" i="80"/>
  <c r="AT82" i="80"/>
  <c r="AS82" i="80"/>
  <c r="AR82" i="80"/>
  <c r="AQ82" i="80"/>
  <c r="AP82" i="80"/>
  <c r="AO82" i="80"/>
  <c r="AN82" i="80"/>
  <c r="AM82" i="80"/>
  <c r="AM84" i="80" s="1"/>
  <c r="AM86" i="80" s="1"/>
  <c r="AL82" i="80"/>
  <c r="AL84" i="80" s="1"/>
  <c r="AL86" i="80" s="1"/>
  <c r="AK82" i="80"/>
  <c r="AK84" i="80" s="1"/>
  <c r="AK86" i="80" s="1"/>
  <c r="AJ82" i="80"/>
  <c r="AI82" i="80"/>
  <c r="AH82" i="80"/>
  <c r="AG82" i="80"/>
  <c r="AF82" i="80"/>
  <c r="AE82" i="80"/>
  <c r="AD82" i="80"/>
  <c r="AC82" i="80"/>
  <c r="AB82" i="80"/>
  <c r="AA82" i="80"/>
  <c r="AA84" i="80" s="1"/>
  <c r="AA86" i="80" s="1"/>
  <c r="Z82" i="80"/>
  <c r="Z84" i="80" s="1"/>
  <c r="Z86" i="80" s="1"/>
  <c r="Y82" i="80"/>
  <c r="Y84" i="80" s="1"/>
  <c r="Y86" i="80" s="1"/>
  <c r="X82" i="80"/>
  <c r="W82" i="80"/>
  <c r="V82" i="80"/>
  <c r="U82" i="80"/>
  <c r="T82" i="80"/>
  <c r="S82" i="80"/>
  <c r="R82" i="80"/>
  <c r="Q82" i="80"/>
  <c r="P82" i="80"/>
  <c r="O82" i="80"/>
  <c r="O84" i="80" s="1"/>
  <c r="O86" i="80" s="1"/>
  <c r="N82" i="80"/>
  <c r="N84" i="80" s="1"/>
  <c r="N86" i="80" s="1"/>
  <c r="M82" i="80"/>
  <c r="M84" i="80" s="1"/>
  <c r="M86" i="80" s="1"/>
  <c r="L82" i="80"/>
  <c r="K82" i="80"/>
  <c r="J82" i="80"/>
  <c r="I82" i="80"/>
  <c r="H82" i="80"/>
  <c r="G82" i="80"/>
  <c r="F82" i="80"/>
  <c r="E82" i="80"/>
  <c r="D82" i="80"/>
  <c r="C82" i="80"/>
  <c r="C84" i="80" s="1"/>
  <c r="C86" i="80" s="1"/>
  <c r="CQ75" i="80"/>
  <c r="CQ84" i="80" s="1"/>
  <c r="CP75" i="80"/>
  <c r="CP84" i="80" s="1"/>
  <c r="CP86" i="80" s="1"/>
  <c r="CO75" i="80"/>
  <c r="CO84" i="80" s="1"/>
  <c r="CO86" i="80" s="1"/>
  <c r="CN75" i="80"/>
  <c r="CN84" i="80" s="1"/>
  <c r="CL75" i="80"/>
  <c r="CL84" i="80" s="1"/>
  <c r="CL86" i="80" s="1"/>
  <c r="CK75" i="80"/>
  <c r="CK84" i="80" s="1"/>
  <c r="CK86" i="80" s="1"/>
  <c r="CJ75" i="80"/>
  <c r="CI75" i="80"/>
  <c r="CH75" i="80"/>
  <c r="CG75" i="80"/>
  <c r="CG84" i="80" s="1"/>
  <c r="CG86" i="80" s="1"/>
  <c r="CF75" i="80"/>
  <c r="CE75" i="80"/>
  <c r="CD75" i="80"/>
  <c r="CD84" i="80" s="1"/>
  <c r="CD86" i="80" s="1"/>
  <c r="CC75" i="80"/>
  <c r="CC84" i="80" s="1"/>
  <c r="CC86" i="80" s="1"/>
  <c r="CB75" i="80"/>
  <c r="CB84" i="80" s="1"/>
  <c r="CB86" i="80" s="1"/>
  <c r="CA75" i="80"/>
  <c r="BZ75" i="80"/>
  <c r="BZ84" i="80" s="1"/>
  <c r="BZ86" i="80" s="1"/>
  <c r="BY75" i="80"/>
  <c r="BY84" i="80" s="1"/>
  <c r="BY86" i="80" s="1"/>
  <c r="BX75" i="80"/>
  <c r="BX84" i="80" s="1"/>
  <c r="BX86" i="80" s="1"/>
  <c r="BW75" i="80"/>
  <c r="BV75" i="80"/>
  <c r="BU75" i="80"/>
  <c r="BT75" i="80"/>
  <c r="BS75" i="80"/>
  <c r="BR75" i="80"/>
  <c r="BQ75" i="80"/>
  <c r="BP75" i="80"/>
  <c r="BP84" i="80" s="1"/>
  <c r="BP86" i="80" s="1"/>
  <c r="BO75" i="80"/>
  <c r="BO84" i="80" s="1"/>
  <c r="BO86" i="80" s="1"/>
  <c r="BN75" i="80"/>
  <c r="BN84" i="80" s="1"/>
  <c r="BN86" i="80" s="1"/>
  <c r="BM75" i="80"/>
  <c r="BM84" i="80" s="1"/>
  <c r="BM86" i="80" s="1"/>
  <c r="BL75" i="80"/>
  <c r="BL84" i="80" s="1"/>
  <c r="BL86" i="80" s="1"/>
  <c r="BK75" i="80"/>
  <c r="BJ75" i="80"/>
  <c r="BI75" i="80"/>
  <c r="BH75" i="80"/>
  <c r="BG75" i="80"/>
  <c r="BF75" i="80"/>
  <c r="BE75" i="80"/>
  <c r="BD75" i="80"/>
  <c r="BC75" i="80"/>
  <c r="BC84" i="80" s="1"/>
  <c r="BC86" i="80" s="1"/>
  <c r="BB75" i="80"/>
  <c r="BB84" i="80" s="1"/>
  <c r="BB86" i="80" s="1"/>
  <c r="BA75" i="80"/>
  <c r="BA84" i="80" s="1"/>
  <c r="BA86" i="80" s="1"/>
  <c r="AZ75" i="80"/>
  <c r="AZ84" i="80" s="1"/>
  <c r="AZ86" i="80" s="1"/>
  <c r="AY75" i="80"/>
  <c r="AX75" i="80"/>
  <c r="AW75" i="80"/>
  <c r="AV75" i="80"/>
  <c r="AV84" i="80" s="1"/>
  <c r="AV86" i="80" s="1"/>
  <c r="AU75" i="80"/>
  <c r="AT75" i="80"/>
  <c r="AS75" i="80"/>
  <c r="AQ84" i="80"/>
  <c r="AQ86" i="80" s="1"/>
  <c r="AP75" i="80"/>
  <c r="AP84" i="80" s="1"/>
  <c r="AP86" i="80" s="1"/>
  <c r="AO75" i="80"/>
  <c r="AO84" i="80" s="1"/>
  <c r="AO86" i="80" s="1"/>
  <c r="AN75" i="80"/>
  <c r="AN84" i="80" s="1"/>
  <c r="AN86" i="80" s="1"/>
  <c r="AM75" i="80"/>
  <c r="AL75" i="80"/>
  <c r="AK75" i="80"/>
  <c r="AJ75" i="80"/>
  <c r="AJ84" i="80" s="1"/>
  <c r="AJ86" i="80" s="1"/>
  <c r="AI75" i="80"/>
  <c r="AH75" i="80"/>
  <c r="AG75" i="80"/>
  <c r="AF75" i="80"/>
  <c r="AF84" i="80" s="1"/>
  <c r="AF86" i="80" s="1"/>
  <c r="AE75" i="80"/>
  <c r="AE84" i="80" s="1"/>
  <c r="AE86" i="80" s="1"/>
  <c r="AD75" i="80"/>
  <c r="AD84" i="80" s="1"/>
  <c r="AD86" i="80" s="1"/>
  <c r="AC75" i="80"/>
  <c r="AC84" i="80" s="1"/>
  <c r="AC86" i="80" s="1"/>
  <c r="AB75" i="80"/>
  <c r="AB84" i="80" s="1"/>
  <c r="AB86" i="80" s="1"/>
  <c r="AA75" i="80"/>
  <c r="Z75" i="80"/>
  <c r="Y75" i="80"/>
  <c r="X75" i="80"/>
  <c r="X84" i="80" s="1"/>
  <c r="X86" i="80" s="1"/>
  <c r="W75" i="80"/>
  <c r="V75" i="80"/>
  <c r="U75" i="80"/>
  <c r="T75" i="80"/>
  <c r="T84" i="80" s="1"/>
  <c r="T86" i="80" s="1"/>
  <c r="S75" i="80"/>
  <c r="S84" i="80" s="1"/>
  <c r="S86" i="80" s="1"/>
  <c r="R75" i="80"/>
  <c r="R84" i="80" s="1"/>
  <c r="R86" i="80" s="1"/>
  <c r="Q75" i="80"/>
  <c r="Q84" i="80" s="1"/>
  <c r="Q86" i="80" s="1"/>
  <c r="P75" i="80"/>
  <c r="P84" i="80" s="1"/>
  <c r="P86" i="80" s="1"/>
  <c r="O75" i="80"/>
  <c r="N75" i="80"/>
  <c r="M75" i="80"/>
  <c r="L75" i="80"/>
  <c r="K75" i="80"/>
  <c r="J75" i="80"/>
  <c r="I75" i="80"/>
  <c r="H75" i="80"/>
  <c r="G75" i="80"/>
  <c r="F75" i="80"/>
  <c r="F84" i="80" s="1"/>
  <c r="F86" i="80" s="1"/>
  <c r="E75" i="80"/>
  <c r="E84" i="80" s="1"/>
  <c r="E86" i="80" s="1"/>
  <c r="D75" i="80"/>
  <c r="D84" i="80" s="1"/>
  <c r="D86" i="80" s="1"/>
  <c r="C75" i="80"/>
  <c r="BM69" i="80"/>
  <c r="BM88" i="80" s="1"/>
  <c r="CK67" i="80"/>
  <c r="CK69" i="80" s="1"/>
  <c r="CK88" i="80" s="1"/>
  <c r="CJ67" i="80"/>
  <c r="CJ69" i="80" s="1"/>
  <c r="CE67" i="80"/>
  <c r="CE69" i="80" s="1"/>
  <c r="CE88" i="80" s="1"/>
  <c r="BM67" i="80"/>
  <c r="BA67" i="80"/>
  <c r="BA69" i="80" s="1"/>
  <c r="BA88" i="80" s="1"/>
  <c r="AZ67" i="80"/>
  <c r="AZ69" i="80" s="1"/>
  <c r="AZ88" i="80" s="1"/>
  <c r="AU67" i="80"/>
  <c r="AU69" i="80" s="1"/>
  <c r="AU88" i="80" s="1"/>
  <c r="Q67" i="80"/>
  <c r="Q69" i="80" s="1"/>
  <c r="Q88" i="80" s="1"/>
  <c r="P67" i="80"/>
  <c r="P69" i="80" s="1"/>
  <c r="P88" i="80" s="1"/>
  <c r="K67" i="80"/>
  <c r="K69" i="80" s="1"/>
  <c r="K88" i="80" s="1"/>
  <c r="CQ65" i="80"/>
  <c r="CP65" i="80"/>
  <c r="CO65" i="80"/>
  <c r="CN65" i="80"/>
  <c r="CL65" i="80"/>
  <c r="CK65" i="80"/>
  <c r="CJ65" i="80"/>
  <c r="CI65" i="80"/>
  <c r="CH65" i="80"/>
  <c r="CG65" i="80"/>
  <c r="CF65" i="80"/>
  <c r="CE65" i="80"/>
  <c r="CD65" i="80"/>
  <c r="CC65" i="80"/>
  <c r="CB65" i="80"/>
  <c r="CA65" i="80"/>
  <c r="BZ65" i="80"/>
  <c r="BY65" i="80"/>
  <c r="BX65" i="80"/>
  <c r="BW65" i="80"/>
  <c r="BV65" i="80"/>
  <c r="BU65" i="80"/>
  <c r="BT65" i="80"/>
  <c r="BS65" i="80"/>
  <c r="BR65" i="80"/>
  <c r="BQ65" i="80"/>
  <c r="BP65" i="80"/>
  <c r="BO65" i="80"/>
  <c r="BN65" i="80"/>
  <c r="BM65" i="80"/>
  <c r="BL65" i="80"/>
  <c r="BL67" i="80" s="1"/>
  <c r="BL69" i="80" s="1"/>
  <c r="BL88" i="80" s="1"/>
  <c r="BK65" i="80"/>
  <c r="BJ65" i="80"/>
  <c r="BI65" i="80"/>
  <c r="BH65" i="80"/>
  <c r="BG65" i="80"/>
  <c r="BF65" i="80"/>
  <c r="BE65" i="80"/>
  <c r="BD65" i="80"/>
  <c r="BC65" i="80"/>
  <c r="BB65" i="80"/>
  <c r="BA65" i="80"/>
  <c r="AZ65" i="80"/>
  <c r="AY65" i="80"/>
  <c r="AX65" i="80"/>
  <c r="AW65" i="80"/>
  <c r="AV65" i="80"/>
  <c r="AU65" i="80"/>
  <c r="AT65" i="80"/>
  <c r="AS65" i="80"/>
  <c r="AR65" i="80"/>
  <c r="AQ65" i="80"/>
  <c r="AP65" i="80"/>
  <c r="AO65" i="80"/>
  <c r="AN65" i="80"/>
  <c r="AM65" i="80"/>
  <c r="AL65" i="80"/>
  <c r="AK65" i="80"/>
  <c r="AJ65" i="80"/>
  <c r="AI65" i="80"/>
  <c r="AH65" i="80"/>
  <c r="AG65" i="80"/>
  <c r="AF65" i="80"/>
  <c r="AE65" i="80"/>
  <c r="AD65" i="80"/>
  <c r="AC65" i="80"/>
  <c r="AC67" i="80" s="1"/>
  <c r="AC69" i="80" s="1"/>
  <c r="AC88" i="80" s="1"/>
  <c r="AB65" i="80"/>
  <c r="AB67" i="80" s="1"/>
  <c r="AB69" i="80" s="1"/>
  <c r="AB88" i="80" s="1"/>
  <c r="AA65" i="80"/>
  <c r="Z65" i="80"/>
  <c r="Y65" i="80"/>
  <c r="X65" i="80"/>
  <c r="W65" i="80"/>
  <c r="V65" i="80"/>
  <c r="U65" i="80"/>
  <c r="T65" i="80"/>
  <c r="S65" i="80"/>
  <c r="R65" i="80"/>
  <c r="Q65" i="80"/>
  <c r="P65" i="80"/>
  <c r="O65" i="80"/>
  <c r="N65" i="80"/>
  <c r="M65" i="80"/>
  <c r="L65" i="80"/>
  <c r="K65" i="80"/>
  <c r="J65" i="80"/>
  <c r="I65" i="80"/>
  <c r="H65" i="80"/>
  <c r="G65" i="80"/>
  <c r="F65" i="80"/>
  <c r="E65" i="80"/>
  <c r="D65" i="80"/>
  <c r="C65" i="80"/>
  <c r="CQ29" i="80"/>
  <c r="CQ67" i="80" s="1"/>
  <c r="CQ69" i="80" s="1"/>
  <c r="CP29" i="80"/>
  <c r="CP67" i="80" s="1"/>
  <c r="CO29" i="80"/>
  <c r="CN29" i="80"/>
  <c r="CL29" i="80"/>
  <c r="CL67" i="80" s="1"/>
  <c r="CL69" i="80" s="1"/>
  <c r="CL88" i="80" s="1"/>
  <c r="CK29" i="80"/>
  <c r="CJ29" i="80"/>
  <c r="CI29" i="80"/>
  <c r="CH29" i="80"/>
  <c r="CG29" i="80"/>
  <c r="CG67" i="80" s="1"/>
  <c r="CG69" i="80" s="1"/>
  <c r="CG88" i="80" s="1"/>
  <c r="CF29" i="80"/>
  <c r="CE29" i="80"/>
  <c r="CD29" i="80"/>
  <c r="CD67" i="80" s="1"/>
  <c r="CD69" i="80" s="1"/>
  <c r="CD88" i="80" s="1"/>
  <c r="CC29" i="80"/>
  <c r="CC67" i="80" s="1"/>
  <c r="CC69" i="80" s="1"/>
  <c r="CC88" i="80" s="1"/>
  <c r="CB29" i="80"/>
  <c r="CA29" i="80"/>
  <c r="BZ29" i="80"/>
  <c r="BZ67" i="80" s="1"/>
  <c r="BZ69" i="80" s="1"/>
  <c r="BZ88" i="80" s="1"/>
  <c r="BY29" i="80"/>
  <c r="BY67" i="80" s="1"/>
  <c r="BY69" i="80" s="1"/>
  <c r="BY88" i="80" s="1"/>
  <c r="BX29" i="80"/>
  <c r="BX67" i="80" s="1"/>
  <c r="BX69" i="80" s="1"/>
  <c r="BX88" i="80" s="1"/>
  <c r="BW29" i="80"/>
  <c r="BV29" i="80"/>
  <c r="BU29" i="80"/>
  <c r="BU67" i="80" s="1"/>
  <c r="BU69" i="80" s="1"/>
  <c r="BU88" i="80" s="1"/>
  <c r="BT29" i="80"/>
  <c r="BS29" i="80"/>
  <c r="BS67" i="80" s="1"/>
  <c r="BS69" i="80" s="1"/>
  <c r="BS88" i="80" s="1"/>
  <c r="BR29" i="80"/>
  <c r="BR67" i="80" s="1"/>
  <c r="BR69" i="80" s="1"/>
  <c r="BR88" i="80" s="1"/>
  <c r="BQ29" i="80"/>
  <c r="BQ67" i="80" s="1"/>
  <c r="BQ69" i="80" s="1"/>
  <c r="BQ88" i="80" s="1"/>
  <c r="BP29" i="80"/>
  <c r="BO29" i="80"/>
  <c r="BN29" i="80"/>
  <c r="BN67" i="80" s="1"/>
  <c r="BN69" i="80" s="1"/>
  <c r="BN88" i="80" s="1"/>
  <c r="BM29" i="80"/>
  <c r="BL29" i="80"/>
  <c r="BK29" i="80"/>
  <c r="BJ29" i="80"/>
  <c r="BI29" i="80"/>
  <c r="BI67" i="80" s="1"/>
  <c r="BI69" i="80" s="1"/>
  <c r="BI88" i="80" s="1"/>
  <c r="BH29" i="80"/>
  <c r="BG29" i="80"/>
  <c r="BG67" i="80" s="1"/>
  <c r="BG69" i="80" s="1"/>
  <c r="BG88" i="80" s="1"/>
  <c r="BF29" i="80"/>
  <c r="BF67" i="80" s="1"/>
  <c r="BF69" i="80" s="1"/>
  <c r="BF88" i="80" s="1"/>
  <c r="BE29" i="80"/>
  <c r="BE67" i="80" s="1"/>
  <c r="BE69" i="80" s="1"/>
  <c r="BE88" i="80" s="1"/>
  <c r="BD29" i="80"/>
  <c r="BC29" i="80"/>
  <c r="BB29" i="80"/>
  <c r="BB67" i="80" s="1"/>
  <c r="BB69" i="80" s="1"/>
  <c r="BB88" i="80" s="1"/>
  <c r="BA29" i="80"/>
  <c r="AZ29" i="80"/>
  <c r="AY29" i="80"/>
  <c r="AX29" i="80"/>
  <c r="AW29" i="80"/>
  <c r="AW67" i="80" s="1"/>
  <c r="AW69" i="80" s="1"/>
  <c r="AW88" i="80" s="1"/>
  <c r="AV29" i="80"/>
  <c r="AU29" i="80"/>
  <c r="AT29" i="80"/>
  <c r="AT67" i="80" s="1"/>
  <c r="AT69" i="80" s="1"/>
  <c r="AT88" i="80" s="1"/>
  <c r="AS29" i="80"/>
  <c r="AS67" i="80" s="1"/>
  <c r="AS69" i="80" s="1"/>
  <c r="AS88" i="80" s="1"/>
  <c r="AR29" i="80"/>
  <c r="AQ29" i="80"/>
  <c r="AP29" i="80"/>
  <c r="AP67" i="80" s="1"/>
  <c r="AP69" i="80" s="1"/>
  <c r="AP88" i="80" s="1"/>
  <c r="AO29" i="80"/>
  <c r="AO67" i="80" s="1"/>
  <c r="AO69" i="80" s="1"/>
  <c r="AO88" i="80" s="1"/>
  <c r="AN29" i="80"/>
  <c r="AN67" i="80" s="1"/>
  <c r="AN69" i="80" s="1"/>
  <c r="AN88" i="80" s="1"/>
  <c r="AM29" i="80"/>
  <c r="AL29" i="80"/>
  <c r="AK29" i="80"/>
  <c r="AK67" i="80" s="1"/>
  <c r="AK69" i="80" s="1"/>
  <c r="AK88" i="80" s="1"/>
  <c r="AJ29" i="80"/>
  <c r="AI29" i="80"/>
  <c r="AI67" i="80" s="1"/>
  <c r="AI69" i="80" s="1"/>
  <c r="AI88" i="80" s="1"/>
  <c r="AH29" i="80"/>
  <c r="AH67" i="80" s="1"/>
  <c r="AH69" i="80" s="1"/>
  <c r="AH88" i="80" s="1"/>
  <c r="AG29" i="80"/>
  <c r="AG67" i="80" s="1"/>
  <c r="AG69" i="80" s="1"/>
  <c r="AG88" i="80" s="1"/>
  <c r="AF29" i="80"/>
  <c r="AE29" i="80"/>
  <c r="AD29" i="80"/>
  <c r="AD67" i="80" s="1"/>
  <c r="AD69" i="80" s="1"/>
  <c r="AD88" i="80" s="1"/>
  <c r="AC29" i="80"/>
  <c r="AB29" i="80"/>
  <c r="AA29" i="80"/>
  <c r="Z29" i="80"/>
  <c r="Y29" i="80"/>
  <c r="Y67" i="80" s="1"/>
  <c r="Y69" i="80" s="1"/>
  <c r="Y88" i="80" s="1"/>
  <c r="X29" i="80"/>
  <c r="W29" i="80"/>
  <c r="W67" i="80" s="1"/>
  <c r="W69" i="80" s="1"/>
  <c r="W88" i="80" s="1"/>
  <c r="V29" i="80"/>
  <c r="V67" i="80" s="1"/>
  <c r="V69" i="80" s="1"/>
  <c r="V88" i="80" s="1"/>
  <c r="U29" i="80"/>
  <c r="U67" i="80" s="1"/>
  <c r="U69" i="80" s="1"/>
  <c r="U88" i="80" s="1"/>
  <c r="T29" i="80"/>
  <c r="S29" i="80"/>
  <c r="R29" i="80"/>
  <c r="R67" i="80" s="1"/>
  <c r="R69" i="80" s="1"/>
  <c r="R88" i="80" s="1"/>
  <c r="Q29" i="80"/>
  <c r="P29" i="80"/>
  <c r="O29" i="80"/>
  <c r="N29" i="80"/>
  <c r="M29" i="80"/>
  <c r="M67" i="80" s="1"/>
  <c r="M69" i="80" s="1"/>
  <c r="M88" i="80" s="1"/>
  <c r="L29" i="80"/>
  <c r="K29" i="80"/>
  <c r="J29" i="80"/>
  <c r="J67" i="80" s="1"/>
  <c r="J69" i="80" s="1"/>
  <c r="J88" i="80" s="1"/>
  <c r="I29" i="80"/>
  <c r="I67" i="80" s="1"/>
  <c r="I69" i="80" s="1"/>
  <c r="I88" i="80" s="1"/>
  <c r="H29" i="80"/>
  <c r="G29" i="80"/>
  <c r="F29" i="80"/>
  <c r="F67" i="80" s="1"/>
  <c r="F69" i="80" s="1"/>
  <c r="F88" i="80" s="1"/>
  <c r="E29" i="80"/>
  <c r="E67" i="80" s="1"/>
  <c r="E69" i="80" s="1"/>
  <c r="E88" i="80" s="1"/>
  <c r="D29" i="80"/>
  <c r="D67" i="80" s="1"/>
  <c r="D69" i="80" s="1"/>
  <c r="D88" i="80" s="1"/>
  <c r="C29" i="80"/>
  <c r="CN86" i="80" l="1"/>
  <c r="CR37" i="78"/>
  <c r="CR17" i="78"/>
  <c r="CR8" i="78"/>
  <c r="CR87" i="78"/>
  <c r="CR81" i="78"/>
  <c r="CR59" i="78"/>
  <c r="CR51" i="78"/>
  <c r="CR35" i="78"/>
  <c r="CR21" i="78"/>
  <c r="CR15" i="78"/>
  <c r="CR6" i="78"/>
  <c r="CR77" i="78"/>
  <c r="CR62" i="78"/>
  <c r="CR56" i="78"/>
  <c r="CR38" i="78"/>
  <c r="CR32" i="78"/>
  <c r="CR89" i="78"/>
  <c r="CR83" i="78"/>
  <c r="CR68" i="78"/>
  <c r="CR61" i="78"/>
  <c r="CR46" i="78"/>
  <c r="CR74" i="78"/>
  <c r="CR85" i="78"/>
  <c r="CR63" i="78"/>
  <c r="CR11" i="78"/>
  <c r="CR39" i="78"/>
  <c r="CR19" i="78"/>
  <c r="CR71" i="78"/>
  <c r="CR75" i="78"/>
  <c r="CR30" i="78"/>
  <c r="CR67" i="78"/>
  <c r="CR60" i="78"/>
  <c r="CR45" i="78"/>
  <c r="CR36" i="78"/>
  <c r="CR16" i="78"/>
  <c r="CR86" i="78"/>
  <c r="CR80" i="78"/>
  <c r="CR65" i="78"/>
  <c r="CR58" i="78"/>
  <c r="CR40" i="78"/>
  <c r="CR34" i="78"/>
  <c r="CR13" i="78"/>
  <c r="CR28" i="78"/>
  <c r="CR9" i="78"/>
  <c r="CR84" i="78"/>
  <c r="CR78" i="78"/>
  <c r="CR72" i="78"/>
  <c r="CR66" i="78"/>
  <c r="CR47" i="78"/>
  <c r="CR42" i="78"/>
  <c r="CR18" i="78"/>
  <c r="CR52" i="78"/>
  <c r="CR33" i="78"/>
  <c r="CR57" i="78"/>
  <c r="CR27" i="78"/>
  <c r="CR22" i="78"/>
  <c r="CR88" i="78"/>
  <c r="CR82" i="78"/>
  <c r="CR76" i="78"/>
  <c r="CR70" i="78"/>
  <c r="CR31" i="78"/>
  <c r="CR26" i="78"/>
  <c r="CR7" i="78"/>
  <c r="CR49" i="78"/>
  <c r="CR20" i="78"/>
  <c r="CR53" i="78"/>
  <c r="CR48" i="78"/>
  <c r="CR29" i="78"/>
  <c r="CR24" i="78"/>
  <c r="CR5" i="78"/>
  <c r="CR4" i="78"/>
  <c r="Z67" i="80"/>
  <c r="Z69" i="80" s="1"/>
  <c r="Z88" i="80" s="1"/>
  <c r="CH67" i="80"/>
  <c r="CH69" i="80" s="1"/>
  <c r="CH88" i="80" s="1"/>
  <c r="BE84" i="80"/>
  <c r="BE86" i="80" s="1"/>
  <c r="AA67" i="80"/>
  <c r="AA69" i="80" s="1"/>
  <c r="AA88" i="80" s="1"/>
  <c r="U84" i="80"/>
  <c r="U86" i="80" s="1"/>
  <c r="J84" i="80"/>
  <c r="J86" i="80" s="1"/>
  <c r="G67" i="80"/>
  <c r="G69" i="80" s="1"/>
  <c r="G88" i="80" s="1"/>
  <c r="S67" i="80"/>
  <c r="S69" i="80" s="1"/>
  <c r="S88" i="80" s="1"/>
  <c r="AE67" i="80"/>
  <c r="AE69" i="80" s="1"/>
  <c r="AE88" i="80" s="1"/>
  <c r="AQ67" i="80"/>
  <c r="AQ69" i="80" s="1"/>
  <c r="AQ88" i="80" s="1"/>
  <c r="BC67" i="80"/>
  <c r="BC69" i="80" s="1"/>
  <c r="BC88" i="80" s="1"/>
  <c r="BO67" i="80"/>
  <c r="BO69" i="80" s="1"/>
  <c r="BO88" i="80" s="1"/>
  <c r="CA67" i="80"/>
  <c r="CA69" i="80" s="1"/>
  <c r="CA88" i="80" s="1"/>
  <c r="CN67" i="80"/>
  <c r="CN69" i="80" s="1"/>
  <c r="BV84" i="80"/>
  <c r="BV86" i="80" s="1"/>
  <c r="CH84" i="80"/>
  <c r="CH86" i="80" s="1"/>
  <c r="N67" i="80"/>
  <c r="N69" i="80" s="1"/>
  <c r="N88" i="80" s="1"/>
  <c r="AS84" i="80"/>
  <c r="AS86" i="80" s="1"/>
  <c r="C67" i="80"/>
  <c r="C69" i="80" s="1"/>
  <c r="C88" i="80" s="1"/>
  <c r="AY67" i="80"/>
  <c r="AY69" i="80" s="1"/>
  <c r="AY88" i="80" s="1"/>
  <c r="AG84" i="80"/>
  <c r="AG86" i="80" s="1"/>
  <c r="AU84" i="80"/>
  <c r="AU86" i="80" s="1"/>
  <c r="H67" i="80"/>
  <c r="H69" i="80" s="1"/>
  <c r="H88" i="80" s="1"/>
  <c r="T67" i="80"/>
  <c r="T69" i="80" s="1"/>
  <c r="T88" i="80" s="1"/>
  <c r="AF67" i="80"/>
  <c r="AF69" i="80" s="1"/>
  <c r="AF88" i="80" s="1"/>
  <c r="AR67" i="80"/>
  <c r="AR69" i="80" s="1"/>
  <c r="AR88" i="80" s="1"/>
  <c r="BD67" i="80"/>
  <c r="BD69" i="80" s="1"/>
  <c r="BD88" i="80" s="1"/>
  <c r="BP67" i="80"/>
  <c r="BP69" i="80" s="1"/>
  <c r="BP88" i="80" s="1"/>
  <c r="CB67" i="80"/>
  <c r="CB69" i="80" s="1"/>
  <c r="CB88" i="80" s="1"/>
  <c r="CO67" i="80"/>
  <c r="CO69" i="80" s="1"/>
  <c r="L67" i="80"/>
  <c r="L69" i="80" s="1"/>
  <c r="L88" i="80" s="1"/>
  <c r="X67" i="80"/>
  <c r="X69" i="80" s="1"/>
  <c r="X88" i="80" s="1"/>
  <c r="AJ67" i="80"/>
  <c r="AJ69" i="80" s="1"/>
  <c r="AJ88" i="80" s="1"/>
  <c r="AV67" i="80"/>
  <c r="AV69" i="80" s="1"/>
  <c r="AV88" i="80" s="1"/>
  <c r="BH67" i="80"/>
  <c r="BH69" i="80" s="1"/>
  <c r="BH88" i="80" s="1"/>
  <c r="BT67" i="80"/>
  <c r="BT69" i="80" s="1"/>
  <c r="BT88" i="80" s="1"/>
  <c r="CF67" i="80"/>
  <c r="CF69" i="80" s="1"/>
  <c r="CF88" i="80" s="1"/>
  <c r="AL67" i="80"/>
  <c r="AL69" i="80" s="1"/>
  <c r="AL88" i="80" s="1"/>
  <c r="BQ84" i="80"/>
  <c r="BQ86" i="80" s="1"/>
  <c r="O67" i="80"/>
  <c r="O69" i="80" s="1"/>
  <c r="O88" i="80" s="1"/>
  <c r="BW67" i="80"/>
  <c r="BW69" i="80" s="1"/>
  <c r="BW88" i="80" s="1"/>
  <c r="AT84" i="80"/>
  <c r="AT86" i="80" s="1"/>
  <c r="AH84" i="80"/>
  <c r="AH86" i="80" s="1"/>
  <c r="CP69" i="80"/>
  <c r="CJ84" i="80"/>
  <c r="AX67" i="80"/>
  <c r="AX69" i="80" s="1"/>
  <c r="AX88" i="80" s="1"/>
  <c r="AM67" i="80"/>
  <c r="AM69" i="80" s="1"/>
  <c r="AM88" i="80" s="1"/>
  <c r="I84" i="80"/>
  <c r="I86" i="80" s="1"/>
  <c r="BF84" i="80"/>
  <c r="BF86" i="80" s="1"/>
  <c r="BR84" i="80"/>
  <c r="BR86" i="80" s="1"/>
  <c r="CQ86" i="80"/>
  <c r="BJ67" i="80"/>
  <c r="BJ69" i="80" s="1"/>
  <c r="BJ88" i="80" s="1"/>
  <c r="CI67" i="80"/>
  <c r="CI69" i="80" s="1"/>
  <c r="CI88" i="80" s="1"/>
  <c r="V84" i="80"/>
  <c r="V86" i="80" s="1"/>
  <c r="BS84" i="80"/>
  <c r="BS86" i="80" s="1"/>
  <c r="CE84" i="80"/>
  <c r="CE86" i="80" s="1"/>
  <c r="BV67" i="80"/>
  <c r="BV69" i="80" s="1"/>
  <c r="BV88" i="80" s="1"/>
  <c r="BK67" i="80"/>
  <c r="BK69" i="80" s="1"/>
  <c r="BK88" i="80" s="1"/>
  <c r="BG84" i="80"/>
  <c r="BG86" i="80" s="1"/>
  <c r="K84" i="80"/>
  <c r="K86" i="80" s="1"/>
  <c r="W84" i="80"/>
  <c r="W86" i="80" s="1"/>
  <c r="AI84" i="80"/>
  <c r="AI86" i="80" s="1"/>
  <c r="BY30" i="78" l="1"/>
  <c r="BY39" i="78"/>
  <c r="BY48" i="78"/>
  <c r="BY54" i="78"/>
  <c r="BY63" i="78"/>
  <c r="BY67" i="78"/>
  <c r="BY90" i="78"/>
  <c r="BY5" i="78"/>
  <c r="BY80" i="78"/>
  <c r="BY79" i="78"/>
  <c r="BY11" i="78"/>
  <c r="BY14" i="78"/>
  <c r="BY17" i="78"/>
  <c r="BY16" i="78"/>
  <c r="BY18" i="78"/>
  <c r="BY21" i="78"/>
  <c r="BY22" i="78"/>
  <c r="BY23" i="78"/>
  <c r="BY24" i="78"/>
  <c r="BY27" i="78"/>
  <c r="BY28" i="78"/>
  <c r="BY29" i="78"/>
  <c r="BY31" i="78"/>
  <c r="BY32" i="78"/>
  <c r="BY34" i="78"/>
  <c r="BY33" i="78"/>
  <c r="BY37" i="78"/>
  <c r="BY38" i="78"/>
  <c r="BY41" i="78"/>
  <c r="BY47" i="78"/>
  <c r="BY49" i="78"/>
  <c r="BY51" i="78"/>
  <c r="BY50" i="78"/>
  <c r="BY78" i="78"/>
  <c r="BY73" i="78"/>
  <c r="BY74" i="78"/>
  <c r="BY76" i="78"/>
  <c r="BY19" i="78"/>
  <c r="BY56" i="78"/>
  <c r="BY26" i="78"/>
  <c r="BY75" i="78"/>
  <c r="BY52" i="78"/>
  <c r="BY55" i="78"/>
  <c r="BY12" i="78"/>
  <c r="BY7" i="78"/>
  <c r="BY20" i="78"/>
  <c r="BY46" i="78"/>
  <c r="BY62" i="78"/>
  <c r="BY65" i="78"/>
  <c r="BY66" i="78"/>
  <c r="BY68" i="78"/>
  <c r="BY60" i="78"/>
  <c r="BY72" i="78"/>
  <c r="BY8" i="78"/>
  <c r="BY9" i="78"/>
  <c r="BY59" i="78"/>
  <c r="BY61" i="78"/>
  <c r="BY70" i="78"/>
  <c r="BY69" i="78"/>
  <c r="BY64" i="78"/>
  <c r="BY58" i="78"/>
  <c r="BY15" i="78"/>
  <c r="BY57" i="78"/>
  <c r="BY45" i="78"/>
  <c r="BY10" i="78"/>
  <c r="BY36" i="78"/>
  <c r="BY77" i="78"/>
  <c r="BY6" i="78"/>
  <c r="BY13" i="78"/>
  <c r="BY82" i="78"/>
  <c r="BY84" i="78"/>
  <c r="BY53" i="78"/>
  <c r="BY85" i="78"/>
  <c r="BY81" i="78"/>
  <c r="BY86" i="78"/>
  <c r="BY83" i="78"/>
  <c r="BY43" i="78"/>
  <c r="BY44" i="78"/>
  <c r="BY88" i="78"/>
  <c r="BY87" i="78"/>
  <c r="BY40" i="78" l="1"/>
  <c r="BY42" i="78"/>
  <c r="BY35" i="78"/>
  <c r="BY71" i="78"/>
  <c r="BY89" i="78"/>
  <c r="BY25" i="78"/>
  <c r="BV91" i="78" l="1"/>
  <c r="AG91" i="78"/>
  <c r="K91" i="78"/>
  <c r="CJ90" i="78"/>
  <c r="CE90" i="78"/>
  <c r="BV90" i="78"/>
  <c r="AG90" i="78"/>
  <c r="CJ89" i="78"/>
  <c r="CE89" i="78"/>
  <c r="BV89" i="78"/>
  <c r="AG89" i="78"/>
  <c r="CJ88" i="78"/>
  <c r="CE88" i="78"/>
  <c r="BV88" i="78"/>
  <c r="AG88" i="78"/>
  <c r="CJ87" i="78"/>
  <c r="CE87" i="78"/>
  <c r="BV87" i="78"/>
  <c r="AG87" i="78"/>
  <c r="CJ86" i="78"/>
  <c r="CE86" i="78"/>
  <c r="BV86" i="78"/>
  <c r="AG86" i="78"/>
  <c r="CJ85" i="78"/>
  <c r="CE85" i="78"/>
  <c r="BV85" i="78"/>
  <c r="AG85" i="78"/>
  <c r="CJ84" i="78"/>
  <c r="CE84" i="78"/>
  <c r="BV84" i="78"/>
  <c r="AG84" i="78"/>
  <c r="CJ83" i="78"/>
  <c r="CE83" i="78"/>
  <c r="BV83" i="78"/>
  <c r="AG83" i="78"/>
  <c r="CJ82" i="78"/>
  <c r="CE82" i="78"/>
  <c r="BV82" i="78"/>
  <c r="AG82" i="78"/>
  <c r="CJ81" i="78"/>
  <c r="CE81" i="78"/>
  <c r="BV81" i="78"/>
  <c r="AG81" i="78"/>
  <c r="CJ80" i="78"/>
  <c r="CE80" i="78"/>
  <c r="BV80" i="78"/>
  <c r="AG80" i="78"/>
  <c r="CJ79" i="78"/>
  <c r="CE79" i="78"/>
  <c r="BV79" i="78"/>
  <c r="AG79" i="78"/>
  <c r="CJ78" i="78"/>
  <c r="CE78" i="78"/>
  <c r="BV78" i="78"/>
  <c r="AG78" i="78"/>
  <c r="CJ77" i="78"/>
  <c r="CE77" i="78"/>
  <c r="BV77" i="78"/>
  <c r="AG77" i="78"/>
  <c r="CJ76" i="78"/>
  <c r="CE76" i="78"/>
  <c r="BV76" i="78"/>
  <c r="AG76" i="78"/>
  <c r="CJ75" i="78"/>
  <c r="CE75" i="78"/>
  <c r="BV75" i="78"/>
  <c r="AG75" i="78"/>
  <c r="CJ74" i="78"/>
  <c r="CE74" i="78"/>
  <c r="BV74" i="78"/>
  <c r="AG74" i="78"/>
  <c r="CJ73" i="78"/>
  <c r="CE73" i="78"/>
  <c r="BV73" i="78"/>
  <c r="AG73" i="78"/>
  <c r="CJ72" i="78"/>
  <c r="CE72" i="78"/>
  <c r="BV72" i="78"/>
  <c r="AG72" i="78"/>
  <c r="CJ71" i="78"/>
  <c r="CE71" i="78"/>
  <c r="BV71" i="78"/>
  <c r="AG71" i="78"/>
  <c r="CJ70" i="78"/>
  <c r="CE70" i="78"/>
  <c r="BV70" i="78"/>
  <c r="AG70" i="78"/>
  <c r="CJ69" i="78"/>
  <c r="CE69" i="78"/>
  <c r="BV69" i="78"/>
  <c r="AG69" i="78"/>
  <c r="CJ68" i="78"/>
  <c r="CE68" i="78"/>
  <c r="BV68" i="78"/>
  <c r="AG68" i="78"/>
  <c r="CJ67" i="78"/>
  <c r="CE67" i="78"/>
  <c r="BV67" i="78"/>
  <c r="AG67" i="78"/>
  <c r="CJ66" i="78"/>
  <c r="CE66" i="78"/>
  <c r="BV66" i="78"/>
  <c r="AG66" i="78"/>
  <c r="CJ65" i="78"/>
  <c r="CE65" i="78"/>
  <c r="BV65" i="78"/>
  <c r="AG65" i="78"/>
  <c r="CJ64" i="78"/>
  <c r="CE64" i="78"/>
  <c r="BV64" i="78"/>
  <c r="AG64" i="78"/>
  <c r="CJ63" i="78"/>
  <c r="CE63" i="78"/>
  <c r="BV63" i="78"/>
  <c r="AG63" i="78"/>
  <c r="CJ62" i="78"/>
  <c r="CE62" i="78"/>
  <c r="BV62" i="78"/>
  <c r="AG62" i="78"/>
  <c r="CJ61" i="78"/>
  <c r="CE61" i="78"/>
  <c r="BV61" i="78"/>
  <c r="AG61" i="78"/>
  <c r="CJ60" i="78"/>
  <c r="CE60" i="78"/>
  <c r="BV60" i="78"/>
  <c r="AG60" i="78"/>
  <c r="CJ59" i="78"/>
  <c r="CE59" i="78"/>
  <c r="BV59" i="78"/>
  <c r="AG59" i="78"/>
  <c r="CJ58" i="78"/>
  <c r="CE58" i="78"/>
  <c r="BV58" i="78"/>
  <c r="AG58" i="78"/>
  <c r="CJ57" i="78"/>
  <c r="CE57" i="78"/>
  <c r="BV57" i="78"/>
  <c r="AG57" i="78"/>
  <c r="CJ56" i="78"/>
  <c r="CE56" i="78"/>
  <c r="BV56" i="78"/>
  <c r="AG56" i="78"/>
  <c r="CJ55" i="78"/>
  <c r="CE55" i="78"/>
  <c r="BV55" i="78"/>
  <c r="AG55" i="78"/>
  <c r="CJ54" i="78"/>
  <c r="CE54" i="78"/>
  <c r="BV54" i="78"/>
  <c r="AG54" i="78"/>
  <c r="CJ53" i="78"/>
  <c r="CE53" i="78"/>
  <c r="BV53" i="78"/>
  <c r="AG53" i="78"/>
  <c r="CJ52" i="78"/>
  <c r="CE52" i="78"/>
  <c r="BV52" i="78"/>
  <c r="AG52" i="78"/>
  <c r="CJ51" i="78"/>
  <c r="CE51" i="78"/>
  <c r="BV51" i="78"/>
  <c r="AG51" i="78"/>
  <c r="CJ50" i="78"/>
  <c r="CE50" i="78"/>
  <c r="BV50" i="78"/>
  <c r="AG50" i="78"/>
  <c r="CJ49" i="78"/>
  <c r="CE49" i="78"/>
  <c r="BV49" i="78"/>
  <c r="AG49" i="78"/>
  <c r="CJ48" i="78"/>
  <c r="CE48" i="78"/>
  <c r="BV48" i="78"/>
  <c r="AG48" i="78"/>
  <c r="CJ47" i="78"/>
  <c r="CE47" i="78"/>
  <c r="BV47" i="78"/>
  <c r="AG47" i="78"/>
  <c r="CJ46" i="78"/>
  <c r="CE46" i="78"/>
  <c r="BV46" i="78"/>
  <c r="AG46" i="78"/>
  <c r="CJ45" i="78"/>
  <c r="CE45" i="78"/>
  <c r="BV45" i="78"/>
  <c r="AG45" i="78"/>
  <c r="CJ44" i="78"/>
  <c r="CE44" i="78"/>
  <c r="BV44" i="78"/>
  <c r="AG44" i="78"/>
  <c r="CJ43" i="78"/>
  <c r="CE43" i="78"/>
  <c r="BV43" i="78"/>
  <c r="AG43" i="78"/>
  <c r="CJ42" i="78"/>
  <c r="CE42" i="78"/>
  <c r="BV42" i="78"/>
  <c r="AG42" i="78"/>
  <c r="CJ41" i="78"/>
  <c r="CE41" i="78"/>
  <c r="BV41" i="78"/>
  <c r="AG41" i="78"/>
  <c r="CJ40" i="78"/>
  <c r="CE40" i="78"/>
  <c r="BV40" i="78"/>
  <c r="AG40" i="78"/>
  <c r="CJ39" i="78"/>
  <c r="CE39" i="78"/>
  <c r="BV39" i="78"/>
  <c r="AG39" i="78"/>
  <c r="CJ38" i="78"/>
  <c r="CE38" i="78"/>
  <c r="BV38" i="78"/>
  <c r="AG38" i="78"/>
  <c r="CJ37" i="78"/>
  <c r="CE37" i="78"/>
  <c r="BV37" i="78"/>
  <c r="AG37" i="78"/>
  <c r="CJ36" i="78"/>
  <c r="CE36" i="78"/>
  <c r="BV36" i="78"/>
  <c r="AG36" i="78"/>
  <c r="CJ35" i="78"/>
  <c r="CE35" i="78"/>
  <c r="BV35" i="78"/>
  <c r="AG35" i="78"/>
  <c r="CJ34" i="78"/>
  <c r="CE34" i="78"/>
  <c r="BV34" i="78"/>
  <c r="AG34" i="78"/>
  <c r="CJ33" i="78"/>
  <c r="CE33" i="78"/>
  <c r="BV33" i="78"/>
  <c r="AG33" i="78"/>
  <c r="CJ32" i="78"/>
  <c r="CE32" i="78"/>
  <c r="BV32" i="78"/>
  <c r="AG32" i="78"/>
  <c r="CJ31" i="78"/>
  <c r="CE31" i="78"/>
  <c r="BV31" i="78"/>
  <c r="AG31" i="78"/>
  <c r="CJ30" i="78"/>
  <c r="CE30" i="78"/>
  <c r="BV30" i="78"/>
  <c r="AG30" i="78"/>
  <c r="CJ29" i="78"/>
  <c r="CE29" i="78"/>
  <c r="BV29" i="78"/>
  <c r="AG29" i="78"/>
  <c r="CJ28" i="78"/>
  <c r="CE28" i="78"/>
  <c r="BV28" i="78"/>
  <c r="AG28" i="78"/>
  <c r="CJ27" i="78"/>
  <c r="CE27" i="78"/>
  <c r="BV27" i="78"/>
  <c r="AG27" i="78"/>
  <c r="CJ26" i="78"/>
  <c r="CE26" i="78"/>
  <c r="BV26" i="78"/>
  <c r="AG26" i="78"/>
  <c r="CJ25" i="78"/>
  <c r="CE25" i="78"/>
  <c r="BV25" i="78"/>
  <c r="AG25" i="78"/>
  <c r="CJ24" i="78"/>
  <c r="CE24" i="78"/>
  <c r="BV24" i="78"/>
  <c r="AG24" i="78"/>
  <c r="CJ23" i="78"/>
  <c r="CE23" i="78"/>
  <c r="BV23" i="78"/>
  <c r="AG23" i="78"/>
  <c r="CJ22" i="78"/>
  <c r="CE22" i="78"/>
  <c r="BV22" i="78"/>
  <c r="AG22" i="78"/>
  <c r="CJ21" i="78"/>
  <c r="CE21" i="78"/>
  <c r="BV21" i="78"/>
  <c r="AG21" i="78"/>
  <c r="CJ20" i="78"/>
  <c r="CE20" i="78"/>
  <c r="BV20" i="78"/>
  <c r="AG20" i="78"/>
  <c r="CJ19" i="78"/>
  <c r="CE19" i="78"/>
  <c r="BV19" i="78"/>
  <c r="AG19" i="78"/>
  <c r="CJ18" i="78"/>
  <c r="CE18" i="78"/>
  <c r="BV18" i="78"/>
  <c r="AG18" i="78"/>
  <c r="CJ17" i="78"/>
  <c r="CE17" i="78"/>
  <c r="BV17" i="78"/>
  <c r="AG17" i="78"/>
  <c r="CJ16" i="78"/>
  <c r="CE16" i="78"/>
  <c r="BV16" i="78"/>
  <c r="AG16" i="78"/>
  <c r="CJ15" i="78"/>
  <c r="CE15" i="78"/>
  <c r="BV15" i="78"/>
  <c r="AG15" i="78"/>
  <c r="BX15" i="78" s="1"/>
  <c r="CJ14" i="78"/>
  <c r="CE14" i="78"/>
  <c r="BV14" i="78"/>
  <c r="AG14" i="78"/>
  <c r="CJ13" i="78"/>
  <c r="CE13" i="78"/>
  <c r="BV13" i="78"/>
  <c r="AG13" i="78"/>
  <c r="CJ12" i="78"/>
  <c r="CE12" i="78"/>
  <c r="BV12" i="78"/>
  <c r="AG12" i="78"/>
  <c r="BX12" i="78" s="1"/>
  <c r="CJ11" i="78"/>
  <c r="CE11" i="78"/>
  <c r="BV11" i="78"/>
  <c r="AG11" i="78"/>
  <c r="CJ10" i="78"/>
  <c r="CE10" i="78"/>
  <c r="BV10" i="78"/>
  <c r="AG10" i="78"/>
  <c r="CJ9" i="78"/>
  <c r="CE9" i="78"/>
  <c r="BV9" i="78"/>
  <c r="AG9" i="78"/>
  <c r="CJ8" i="78"/>
  <c r="CE8" i="78"/>
  <c r="BV8" i="78"/>
  <c r="AG8" i="78"/>
  <c r="CJ7" i="78"/>
  <c r="CE7" i="78"/>
  <c r="BV7" i="78"/>
  <c r="AG7" i="78"/>
  <c r="CJ6" i="78"/>
  <c r="CE6" i="78"/>
  <c r="BV6" i="78"/>
  <c r="AG6" i="78"/>
  <c r="CJ5" i="78"/>
  <c r="CE5" i="78"/>
  <c r="BV5" i="78"/>
  <c r="AG5" i="78"/>
  <c r="CJ4" i="78"/>
  <c r="CE4" i="78"/>
  <c r="BV4" i="78"/>
  <c r="AG4" i="78"/>
  <c r="BX9" i="78" l="1"/>
  <c r="BX6" i="78"/>
  <c r="CK60" i="78"/>
  <c r="CL60" i="78" s="1"/>
  <c r="CU60" i="78" s="1"/>
  <c r="CK30" i="78"/>
  <c r="CL30" i="78" s="1"/>
  <c r="CU30" i="78" s="1"/>
  <c r="BX18" i="78"/>
  <c r="BX21" i="78"/>
  <c r="BX24" i="78"/>
  <c r="BX27" i="78"/>
  <c r="BX30" i="78"/>
  <c r="BX33" i="78"/>
  <c r="BX36" i="78"/>
  <c r="BX39" i="78"/>
  <c r="BX42" i="78"/>
  <c r="BX45" i="78"/>
  <c r="BX48" i="78"/>
  <c r="BX51" i="78"/>
  <c r="BX54" i="78"/>
  <c r="BX57" i="78"/>
  <c r="BX60" i="78"/>
  <c r="BX63" i="78"/>
  <c r="BX66" i="78"/>
  <c r="BX69" i="78"/>
  <c r="BX72" i="78"/>
  <c r="BX75" i="78"/>
  <c r="BX78" i="78"/>
  <c r="BX81" i="78"/>
  <c r="BX84" i="78"/>
  <c r="BX87" i="78"/>
  <c r="CK42" i="78"/>
  <c r="CL42" i="78" s="1"/>
  <c r="CU42" i="78" s="1"/>
  <c r="BX5" i="78"/>
  <c r="BX8" i="78"/>
  <c r="BX14" i="78"/>
  <c r="CK48" i="78"/>
  <c r="CL48" i="78" s="1"/>
  <c r="CU48" i="78" s="1"/>
  <c r="BX17" i="78"/>
  <c r="BX20" i="78"/>
  <c r="BX23" i="78"/>
  <c r="BX26" i="78"/>
  <c r="BX29" i="78"/>
  <c r="BX32" i="78"/>
  <c r="BX35" i="78"/>
  <c r="BX38" i="78"/>
  <c r="BX41" i="78"/>
  <c r="BX44" i="78"/>
  <c r="BX47" i="78"/>
  <c r="BX50" i="78"/>
  <c r="BX53" i="78"/>
  <c r="BX56" i="78"/>
  <c r="BX59" i="78"/>
  <c r="BX62" i="78"/>
  <c r="BX65" i="78"/>
  <c r="BX68" i="78"/>
  <c r="BX71" i="78"/>
  <c r="BX74" i="78"/>
  <c r="BX77" i="78"/>
  <c r="BX80" i="78"/>
  <c r="BX83" i="78"/>
  <c r="BX86" i="78"/>
  <c r="CK36" i="78"/>
  <c r="CL36" i="78" s="1"/>
  <c r="CU36" i="78" s="1"/>
  <c r="CK22" i="78"/>
  <c r="CL22" i="78" s="1"/>
  <c r="CU22" i="78" s="1"/>
  <c r="BX4" i="78"/>
  <c r="BX7" i="78"/>
  <c r="BX10" i="78"/>
  <c r="BX13" i="78"/>
  <c r="BX16" i="78"/>
  <c r="BX19" i="78"/>
  <c r="BX22" i="78"/>
  <c r="BX25" i="78"/>
  <c r="BX28" i="78"/>
  <c r="BX31" i="78"/>
  <c r="BX34" i="78"/>
  <c r="BX37" i="78"/>
  <c r="BX40" i="78"/>
  <c r="BX43" i="78"/>
  <c r="BX46" i="78"/>
  <c r="BX49" i="78"/>
  <c r="CK46" i="78"/>
  <c r="CL46" i="78" s="1"/>
  <c r="CU46" i="78" s="1"/>
  <c r="BX89" i="78"/>
  <c r="BX52" i="78"/>
  <c r="BX55" i="78"/>
  <c r="BX58" i="78"/>
  <c r="BX61" i="78"/>
  <c r="BX64" i="78"/>
  <c r="BX67" i="78"/>
  <c r="BX70" i="78"/>
  <c r="BX73" i="78"/>
  <c r="BX76" i="78"/>
  <c r="BX79" i="78"/>
  <c r="BX82" i="78"/>
  <c r="BX85" i="78"/>
  <c r="BX88" i="78"/>
  <c r="BX90" i="78"/>
  <c r="BW5" i="78"/>
  <c r="BZ5" i="78" s="1"/>
  <c r="CT5" i="78" s="1"/>
  <c r="BW44" i="78"/>
  <c r="BZ44" i="78" s="1"/>
  <c r="BW41" i="78"/>
  <c r="BZ41" i="78" s="1"/>
  <c r="BW14" i="78"/>
  <c r="BZ14" i="78" s="1"/>
  <c r="BW47" i="78"/>
  <c r="BZ47" i="78" s="1"/>
  <c r="CT47" i="78" s="1"/>
  <c r="CK10" i="78"/>
  <c r="CL10" i="78" s="1"/>
  <c r="CK88" i="78"/>
  <c r="CL88" i="78" s="1"/>
  <c r="CU88" i="78" s="1"/>
  <c r="BW74" i="78"/>
  <c r="BZ74" i="78" s="1"/>
  <c r="CT74" i="78" s="1"/>
  <c r="BW16" i="78"/>
  <c r="BZ16" i="78" s="1"/>
  <c r="CT16" i="78" s="1"/>
  <c r="BW22" i="78"/>
  <c r="BZ22" i="78" s="1"/>
  <c r="BW82" i="78"/>
  <c r="BZ82" i="78" s="1"/>
  <c r="CT82" i="78" s="1"/>
  <c r="BW88" i="78"/>
  <c r="BZ88" i="78" s="1"/>
  <c r="CT88" i="78" s="1"/>
  <c r="CK21" i="78"/>
  <c r="CL21" i="78" s="1"/>
  <c r="CU21" i="78" s="1"/>
  <c r="CK87" i="78"/>
  <c r="CL87" i="78" s="1"/>
  <c r="CU87" i="78" s="1"/>
  <c r="CK28" i="78"/>
  <c r="CL28" i="78" s="1"/>
  <c r="CU28" i="78" s="1"/>
  <c r="CK16" i="78"/>
  <c r="CL16" i="78" s="1"/>
  <c r="CU16" i="78" s="1"/>
  <c r="BW21" i="78"/>
  <c r="BZ21" i="78" s="1"/>
  <c r="CT21" i="78" s="1"/>
  <c r="BW78" i="78"/>
  <c r="BZ78" i="78" s="1"/>
  <c r="CT78" i="78" s="1"/>
  <c r="BW81" i="78"/>
  <c r="BZ81" i="78" s="1"/>
  <c r="CT81" i="78" s="1"/>
  <c r="BW84" i="78"/>
  <c r="BZ84" i="78" s="1"/>
  <c r="CT84" i="78" s="1"/>
  <c r="BW87" i="78"/>
  <c r="BZ87" i="78" s="1"/>
  <c r="CT87" i="78" s="1"/>
  <c r="CK4" i="78"/>
  <c r="CL4" i="78" s="1"/>
  <c r="CU4" i="78" s="1"/>
  <c r="CK40" i="78"/>
  <c r="CL40" i="78" s="1"/>
  <c r="CU40" i="78" s="1"/>
  <c r="CK64" i="78"/>
  <c r="CL64" i="78" s="1"/>
  <c r="CK70" i="78"/>
  <c r="CL70" i="78" s="1"/>
  <c r="CU70" i="78" s="1"/>
  <c r="BW62" i="78"/>
  <c r="BZ62" i="78" s="1"/>
  <c r="CT62" i="78" s="1"/>
  <c r="CK76" i="78"/>
  <c r="CL76" i="78" s="1"/>
  <c r="CU76" i="78" s="1"/>
  <c r="CK5" i="78"/>
  <c r="CL5" i="78" s="1"/>
  <c r="CU5" i="78" s="1"/>
  <c r="CK8" i="78"/>
  <c r="CL8" i="78" s="1"/>
  <c r="CU8" i="78" s="1"/>
  <c r="CK14" i="78"/>
  <c r="CL14" i="78" s="1"/>
  <c r="CK20" i="78"/>
  <c r="CL20" i="78" s="1"/>
  <c r="CU20" i="78" s="1"/>
  <c r="CK41" i="78"/>
  <c r="CL41" i="78" s="1"/>
  <c r="CK47" i="78"/>
  <c r="CL47" i="78" s="1"/>
  <c r="CU47" i="78" s="1"/>
  <c r="CK50" i="78"/>
  <c r="CL50" i="78" s="1"/>
  <c r="CK53" i="78"/>
  <c r="CL53" i="78" s="1"/>
  <c r="CU53" i="78" s="1"/>
  <c r="CK56" i="78"/>
  <c r="CL56" i="78" s="1"/>
  <c r="CU56" i="78" s="1"/>
  <c r="CK62" i="78"/>
  <c r="CL62" i="78" s="1"/>
  <c r="CU62" i="78" s="1"/>
  <c r="CK65" i="78"/>
  <c r="CL65" i="78" s="1"/>
  <c r="CU65" i="78" s="1"/>
  <c r="CK71" i="78"/>
  <c r="CL71" i="78" s="1"/>
  <c r="CU71" i="78" s="1"/>
  <c r="BW77" i="78"/>
  <c r="BZ77" i="78" s="1"/>
  <c r="CT77" i="78" s="1"/>
  <c r="BW80" i="78"/>
  <c r="BZ80" i="78" s="1"/>
  <c r="CT80" i="78" s="1"/>
  <c r="BW25" i="78"/>
  <c r="BZ25" i="78" s="1"/>
  <c r="BW61" i="78"/>
  <c r="BZ61" i="78" s="1"/>
  <c r="CT61" i="78" s="1"/>
  <c r="CK34" i="78"/>
  <c r="CL34" i="78" s="1"/>
  <c r="CU34" i="78" s="1"/>
  <c r="CK58" i="78"/>
  <c r="CL58" i="78" s="1"/>
  <c r="CU58" i="78" s="1"/>
  <c r="BW20" i="78"/>
  <c r="BZ20" i="78" s="1"/>
  <c r="CT20" i="78" s="1"/>
  <c r="BW26" i="78"/>
  <c r="BZ26" i="78" s="1"/>
  <c r="CT26" i="78" s="1"/>
  <c r="BW32" i="78"/>
  <c r="BZ32" i="78" s="1"/>
  <c r="CT32" i="78" s="1"/>
  <c r="BW38" i="78"/>
  <c r="BZ38" i="78" s="1"/>
  <c r="CT38" i="78" s="1"/>
  <c r="BW56" i="78"/>
  <c r="BZ56" i="78" s="1"/>
  <c r="CT56" i="78" s="1"/>
  <c r="BW68" i="78"/>
  <c r="BZ68" i="78" s="1"/>
  <c r="CT68" i="78" s="1"/>
  <c r="BW86" i="78"/>
  <c r="BZ86" i="78" s="1"/>
  <c r="CT86" i="78" s="1"/>
  <c r="CK24" i="78"/>
  <c r="CL24" i="78" s="1"/>
  <c r="CU24" i="78" s="1"/>
  <c r="CK37" i="78"/>
  <c r="CL37" i="78" s="1"/>
  <c r="CU37" i="78" s="1"/>
  <c r="BW79" i="78"/>
  <c r="BZ79" i="78" s="1"/>
  <c r="BW6" i="78"/>
  <c r="BZ6" i="78" s="1"/>
  <c r="CT6" i="78" s="1"/>
  <c r="BW12" i="78"/>
  <c r="BZ12" i="78" s="1"/>
  <c r="CK17" i="78"/>
  <c r="CL17" i="78" s="1"/>
  <c r="CU17" i="78" s="1"/>
  <c r="CK43" i="78"/>
  <c r="CL43" i="78" s="1"/>
  <c r="CK52" i="78"/>
  <c r="CL52" i="78" s="1"/>
  <c r="CU52" i="78" s="1"/>
  <c r="CK61" i="78"/>
  <c r="CL61" i="78" s="1"/>
  <c r="CU61" i="78" s="1"/>
  <c r="CK67" i="78"/>
  <c r="CL67" i="78" s="1"/>
  <c r="CU67" i="78" s="1"/>
  <c r="BW85" i="78"/>
  <c r="BZ85" i="78" s="1"/>
  <c r="CT85" i="78" s="1"/>
  <c r="CK7" i="78"/>
  <c r="CL7" i="78" s="1"/>
  <c r="CU7" i="78" s="1"/>
  <c r="BW17" i="78"/>
  <c r="BZ17" i="78" s="1"/>
  <c r="CT17" i="78" s="1"/>
  <c r="BW15" i="78"/>
  <c r="BZ15" i="78" s="1"/>
  <c r="CT15" i="78" s="1"/>
  <c r="BW18" i="78"/>
  <c r="BZ18" i="78" s="1"/>
  <c r="CT18" i="78" s="1"/>
  <c r="CK23" i="78"/>
  <c r="CL23" i="78" s="1"/>
  <c r="CK29" i="78"/>
  <c r="CL29" i="78" s="1"/>
  <c r="CU29" i="78" s="1"/>
  <c r="CK35" i="78"/>
  <c r="CL35" i="78" s="1"/>
  <c r="CU35" i="78" s="1"/>
  <c r="CK38" i="78"/>
  <c r="CL38" i="78" s="1"/>
  <c r="CU38" i="78" s="1"/>
  <c r="BW50" i="78"/>
  <c r="BZ50" i="78" s="1"/>
  <c r="CK82" i="78"/>
  <c r="CL82" i="78" s="1"/>
  <c r="CU82" i="78" s="1"/>
  <c r="BW4" i="78"/>
  <c r="BZ4" i="78" s="1"/>
  <c r="CT4" i="78" s="1"/>
  <c r="CK18" i="78"/>
  <c r="CL18" i="78" s="1"/>
  <c r="CU18" i="78" s="1"/>
  <c r="BW27" i="78"/>
  <c r="BZ27" i="78" s="1"/>
  <c r="CT27" i="78" s="1"/>
  <c r="BW33" i="78"/>
  <c r="BZ33" i="78" s="1"/>
  <c r="CT33" i="78" s="1"/>
  <c r="CK74" i="78"/>
  <c r="CL74" i="78" s="1"/>
  <c r="CU74" i="78" s="1"/>
  <c r="CK77" i="78"/>
  <c r="CL77" i="78" s="1"/>
  <c r="CU77" i="78" s="1"/>
  <c r="BW39" i="78"/>
  <c r="BZ39" i="78" s="1"/>
  <c r="CT39" i="78" s="1"/>
  <c r="BW45" i="78"/>
  <c r="BZ45" i="78" s="1"/>
  <c r="CT45" i="78" s="1"/>
  <c r="BW48" i="78"/>
  <c r="BZ48" i="78" s="1"/>
  <c r="BW51" i="78"/>
  <c r="BZ51" i="78" s="1"/>
  <c r="CT51" i="78" s="1"/>
  <c r="BW54" i="78"/>
  <c r="BZ54" i="78" s="1"/>
  <c r="BW60" i="78"/>
  <c r="BZ60" i="78" s="1"/>
  <c r="BW63" i="78"/>
  <c r="BZ63" i="78" s="1"/>
  <c r="CT63" i="78" s="1"/>
  <c r="BW69" i="78"/>
  <c r="BZ69" i="78" s="1"/>
  <c r="BW72" i="78"/>
  <c r="BZ72" i="78" s="1"/>
  <c r="CT72" i="78" s="1"/>
  <c r="CK80" i="78"/>
  <c r="CL80" i="78" s="1"/>
  <c r="CU80" i="78" s="1"/>
  <c r="CK83" i="78"/>
  <c r="CL83" i="78" s="1"/>
  <c r="CU83" i="78" s="1"/>
  <c r="CK86" i="78"/>
  <c r="CL86" i="78" s="1"/>
  <c r="CU86" i="78" s="1"/>
  <c r="CK89" i="78"/>
  <c r="CL89" i="78" s="1"/>
  <c r="CU89" i="78" s="1"/>
  <c r="BW19" i="78"/>
  <c r="BZ19" i="78" s="1"/>
  <c r="CT19" i="78" s="1"/>
  <c r="CK27" i="78"/>
  <c r="CL27" i="78" s="1"/>
  <c r="CU27" i="78" s="1"/>
  <c r="BW8" i="78"/>
  <c r="BZ8" i="78" s="1"/>
  <c r="CT8" i="78" s="1"/>
  <c r="BW28" i="78"/>
  <c r="BZ28" i="78" s="1"/>
  <c r="CK39" i="78"/>
  <c r="CL39" i="78" s="1"/>
  <c r="CU39" i="78" s="1"/>
  <c r="CK63" i="78"/>
  <c r="CL63" i="78" s="1"/>
  <c r="CU63" i="78" s="1"/>
  <c r="BW40" i="78"/>
  <c r="BZ40" i="78" s="1"/>
  <c r="CT40" i="78" s="1"/>
  <c r="BW46" i="78"/>
  <c r="BZ46" i="78" s="1"/>
  <c r="CT46" i="78" s="1"/>
  <c r="BW52" i="78"/>
  <c r="BZ52" i="78" s="1"/>
  <c r="CT52" i="78" s="1"/>
  <c r="BW58" i="78"/>
  <c r="BZ58" i="78" s="1"/>
  <c r="CT58" i="78" s="1"/>
  <c r="CK84" i="78"/>
  <c r="CL84" i="78" s="1"/>
  <c r="CU84" i="78" s="1"/>
  <c r="CK90" i="78"/>
  <c r="CL90" i="78" s="1"/>
  <c r="CK57" i="78"/>
  <c r="CL57" i="78" s="1"/>
  <c r="CU57" i="78" s="1"/>
  <c r="BW73" i="78"/>
  <c r="BZ73" i="78" s="1"/>
  <c r="CK85" i="78"/>
  <c r="CL85" i="78" s="1"/>
  <c r="CU85" i="78" s="1"/>
  <c r="CK55" i="78"/>
  <c r="CL55" i="78" s="1"/>
  <c r="CK13" i="78"/>
  <c r="CL13" i="78" s="1"/>
  <c r="CU13" i="78" s="1"/>
  <c r="BW31" i="78"/>
  <c r="BZ31" i="78" s="1"/>
  <c r="CT31" i="78" s="1"/>
  <c r="CK33" i="78"/>
  <c r="CL33" i="78" s="1"/>
  <c r="CU33" i="78" s="1"/>
  <c r="BW36" i="78"/>
  <c r="BZ36" i="78" s="1"/>
  <c r="CK45" i="78"/>
  <c r="CL45" i="78" s="1"/>
  <c r="CU45" i="78" s="1"/>
  <c r="BW53" i="78"/>
  <c r="BZ53" i="78" s="1"/>
  <c r="CT53" i="78" s="1"/>
  <c r="BW66" i="78"/>
  <c r="BZ66" i="78" s="1"/>
  <c r="CT66" i="78" s="1"/>
  <c r="CK68" i="78"/>
  <c r="CL68" i="78" s="1"/>
  <c r="CU68" i="78" s="1"/>
  <c r="CK73" i="78"/>
  <c r="CL73" i="78" s="1"/>
  <c r="BW76" i="78"/>
  <c r="BZ76" i="78" s="1"/>
  <c r="CT76" i="78" s="1"/>
  <c r="CK78" i="78"/>
  <c r="CL78" i="78" s="1"/>
  <c r="CU78" i="78" s="1"/>
  <c r="BW83" i="78"/>
  <c r="BZ83" i="78" s="1"/>
  <c r="CT83" i="78" s="1"/>
  <c r="CK25" i="78"/>
  <c r="CL25" i="78" s="1"/>
  <c r="BW55" i="78"/>
  <c r="BZ55" i="78" s="1"/>
  <c r="BW13" i="78"/>
  <c r="BZ13" i="78" s="1"/>
  <c r="CT13" i="78" s="1"/>
  <c r="CK15" i="78"/>
  <c r="CL15" i="78" s="1"/>
  <c r="CU15" i="78" s="1"/>
  <c r="BW23" i="78"/>
  <c r="BZ23" i="78" s="1"/>
  <c r="BW43" i="78"/>
  <c r="BZ43" i="78" s="1"/>
  <c r="BW11" i="78"/>
  <c r="BZ11" i="78" s="1"/>
  <c r="CT11" i="78" s="1"/>
  <c r="BW35" i="78"/>
  <c r="BZ35" i="78" s="1"/>
  <c r="CT35" i="78" s="1"/>
  <c r="BW65" i="78"/>
  <c r="BZ65" i="78" s="1"/>
  <c r="CT65" i="78" s="1"/>
  <c r="CK75" i="78"/>
  <c r="CL75" i="78" s="1"/>
  <c r="CU75" i="78" s="1"/>
  <c r="CK6" i="78"/>
  <c r="CL6" i="78" s="1"/>
  <c r="CU6" i="78" s="1"/>
  <c r="BW9" i="78"/>
  <c r="BZ9" i="78" s="1"/>
  <c r="CT9" i="78" s="1"/>
  <c r="CK11" i="78"/>
  <c r="CL11" i="78" s="1"/>
  <c r="CU11" i="78" s="1"/>
  <c r="BW24" i="78"/>
  <c r="BZ24" i="78" s="1"/>
  <c r="CT24" i="78" s="1"/>
  <c r="CK26" i="78"/>
  <c r="CL26" i="78" s="1"/>
  <c r="CU26" i="78" s="1"/>
  <c r="CK31" i="78"/>
  <c r="CL31" i="78" s="1"/>
  <c r="CU31" i="78" s="1"/>
  <c r="BW34" i="78"/>
  <c r="BZ34" i="78" s="1"/>
  <c r="CT34" i="78" s="1"/>
  <c r="BW64" i="78"/>
  <c r="BZ64" i="78" s="1"/>
  <c r="CK66" i="78"/>
  <c r="CL66" i="78" s="1"/>
  <c r="CU66" i="78" s="1"/>
  <c r="BW71" i="78"/>
  <c r="BZ71" i="78" s="1"/>
  <c r="BW49" i="78"/>
  <c r="BZ49" i="78" s="1"/>
  <c r="CT49" i="78" s="1"/>
  <c r="CK51" i="78"/>
  <c r="CL51" i="78" s="1"/>
  <c r="CU51" i="78" s="1"/>
  <c r="CK81" i="78"/>
  <c r="CL81" i="78" s="1"/>
  <c r="CU81" i="78" s="1"/>
  <c r="BW89" i="78"/>
  <c r="BZ89" i="78" s="1"/>
  <c r="CT89" i="78" s="1"/>
  <c r="CK9" i="78"/>
  <c r="CL9" i="78" s="1"/>
  <c r="CU9" i="78" s="1"/>
  <c r="CK19" i="78"/>
  <c r="CL19" i="78" s="1"/>
  <c r="CU19" i="78" s="1"/>
  <c r="BW59" i="78"/>
  <c r="BZ59" i="78" s="1"/>
  <c r="CT59" i="78" s="1"/>
  <c r="BW67" i="78"/>
  <c r="BZ67" i="78" s="1"/>
  <c r="CT67" i="78" s="1"/>
  <c r="CK79" i="78"/>
  <c r="CL79" i="78" s="1"/>
  <c r="BW29" i="78"/>
  <c r="BZ29" i="78" s="1"/>
  <c r="CT29" i="78" s="1"/>
  <c r="BW7" i="78"/>
  <c r="BZ7" i="78" s="1"/>
  <c r="CT7" i="78" s="1"/>
  <c r="BW10" i="78"/>
  <c r="BZ10" i="78" s="1"/>
  <c r="BW37" i="78"/>
  <c r="BZ37" i="78" s="1"/>
  <c r="CT37" i="78" s="1"/>
  <c r="BW42" i="78"/>
  <c r="BZ42" i="78" s="1"/>
  <c r="CK44" i="78"/>
  <c r="CL44" i="78" s="1"/>
  <c r="CK49" i="78"/>
  <c r="CL49" i="78" s="1"/>
  <c r="CU49" i="78" s="1"/>
  <c r="CK54" i="78"/>
  <c r="CL54" i="78" s="1"/>
  <c r="BW57" i="78"/>
  <c r="BZ57" i="78" s="1"/>
  <c r="CT57" i="78" s="1"/>
  <c r="CK59" i="78"/>
  <c r="CL59" i="78" s="1"/>
  <c r="CU59" i="78" s="1"/>
  <c r="CK69" i="78"/>
  <c r="CL69" i="78" s="1"/>
  <c r="CK12" i="78"/>
  <c r="CL12" i="78" s="1"/>
  <c r="BW30" i="78"/>
  <c r="BZ30" i="78" s="1"/>
  <c r="CK32" i="78"/>
  <c r="CL32" i="78" s="1"/>
  <c r="CU32" i="78" s="1"/>
  <c r="BW70" i="78"/>
  <c r="BZ70" i="78" s="1"/>
  <c r="CT70" i="78" s="1"/>
  <c r="CK72" i="78"/>
  <c r="CL72" i="78" s="1"/>
  <c r="CU72" i="78" s="1"/>
  <c r="BW75" i="78"/>
  <c r="BZ75" i="78" s="1"/>
  <c r="CT75" i="78" s="1"/>
  <c r="BW90" i="78"/>
  <c r="BZ90" i="78" s="1"/>
  <c r="CM42" i="78" l="1"/>
  <c r="CV42" i="78" s="1"/>
  <c r="CT42" i="78"/>
  <c r="CM48" i="78"/>
  <c r="CV48" i="78" s="1"/>
  <c r="CT48" i="78"/>
  <c r="CM22" i="78"/>
  <c r="CV22" i="78" s="1"/>
  <c r="CT22" i="78"/>
  <c r="CM28" i="78"/>
  <c r="CV28" i="78" s="1"/>
  <c r="CT28" i="78"/>
  <c r="CM71" i="78"/>
  <c r="CV71" i="78" s="1"/>
  <c r="CT71" i="78"/>
  <c r="CM41" i="78"/>
  <c r="CM10" i="78"/>
  <c r="CM60" i="78"/>
  <c r="CV60" i="78" s="1"/>
  <c r="CT60" i="78"/>
  <c r="CM30" i="78"/>
  <c r="CV30" i="78" s="1"/>
  <c r="CT30" i="78"/>
  <c r="CM14" i="78"/>
  <c r="CM36" i="78"/>
  <c r="CV36" i="78" s="1"/>
  <c r="CT36" i="78"/>
  <c r="CM44" i="78"/>
  <c r="CM5" i="78"/>
  <c r="CV5" i="78" s="1"/>
  <c r="CM46" i="78"/>
  <c r="CV46" i="78" s="1"/>
  <c r="CM50" i="78"/>
  <c r="CM78" i="78"/>
  <c r="CV78" i="78" s="1"/>
  <c r="CM76" i="78"/>
  <c r="CV76" i="78" s="1"/>
  <c r="CM47" i="78"/>
  <c r="CV47" i="78" s="1"/>
  <c r="CM88" i="78"/>
  <c r="CV88" i="78" s="1"/>
  <c r="CM24" i="78"/>
  <c r="CV24" i="78" s="1"/>
  <c r="CM74" i="78"/>
  <c r="CV74" i="78" s="1"/>
  <c r="CM16" i="78"/>
  <c r="CV16" i="78" s="1"/>
  <c r="CM84" i="78"/>
  <c r="CV84" i="78" s="1"/>
  <c r="CM4" i="78"/>
  <c r="CV4" i="78" s="1"/>
  <c r="CM53" i="78"/>
  <c r="CV53" i="78" s="1"/>
  <c r="CM82" i="78"/>
  <c r="CV82" i="78" s="1"/>
  <c r="CM56" i="78"/>
  <c r="CV56" i="78" s="1"/>
  <c r="CM8" i="78"/>
  <c r="CV8" i="78" s="1"/>
  <c r="CM77" i="78"/>
  <c r="CV77" i="78" s="1"/>
  <c r="CM80" i="78"/>
  <c r="CV80" i="78" s="1"/>
  <c r="CM68" i="78"/>
  <c r="CV68" i="78" s="1"/>
  <c r="CM18" i="78"/>
  <c r="CV18" i="78" s="1"/>
  <c r="CM62" i="78"/>
  <c r="CV62" i="78" s="1"/>
  <c r="CM87" i="78"/>
  <c r="CV87" i="78" s="1"/>
  <c r="CM21" i="78"/>
  <c r="CV21" i="78" s="1"/>
  <c r="CM27" i="78"/>
  <c r="CV27" i="78" s="1"/>
  <c r="CM69" i="78"/>
  <c r="CM19" i="78"/>
  <c r="CV19" i="78" s="1"/>
  <c r="CM79" i="78"/>
  <c r="CM61" i="78"/>
  <c r="CV61" i="78" s="1"/>
  <c r="CM81" i="78"/>
  <c r="CV81" i="78" s="1"/>
  <c r="CM25" i="78"/>
  <c r="CM38" i="78"/>
  <c r="CV38" i="78" s="1"/>
  <c r="CM51" i="78"/>
  <c r="CV51" i="78" s="1"/>
  <c r="CM40" i="78"/>
  <c r="CV40" i="78" s="1"/>
  <c r="CM86" i="78"/>
  <c r="CV86" i="78" s="1"/>
  <c r="CM85" i="78"/>
  <c r="CV85" i="78" s="1"/>
  <c r="CM54" i="78"/>
  <c r="CM70" i="78"/>
  <c r="CV70" i="78" s="1"/>
  <c r="CM32" i="78"/>
  <c r="CV32" i="78" s="1"/>
  <c r="CM72" i="78"/>
  <c r="CV72" i="78" s="1"/>
  <c r="CM52" i="78"/>
  <c r="CV52" i="78" s="1"/>
  <c r="CM65" i="78"/>
  <c r="CV65" i="78" s="1"/>
  <c r="CM35" i="78"/>
  <c r="CV35" i="78" s="1"/>
  <c r="CM64" i="78"/>
  <c r="CM58" i="78"/>
  <c r="CV58" i="78" s="1"/>
  <c r="CM6" i="78"/>
  <c r="CV6" i="78" s="1"/>
  <c r="CM20" i="78"/>
  <c r="CV20" i="78" s="1"/>
  <c r="CM26" i="78"/>
  <c r="CV26" i="78" s="1"/>
  <c r="CM31" i="78"/>
  <c r="CV31" i="78" s="1"/>
  <c r="CM29" i="78"/>
  <c r="CV29" i="78" s="1"/>
  <c r="CM39" i="78"/>
  <c r="CV39" i="78" s="1"/>
  <c r="CM83" i="78"/>
  <c r="CV83" i="78" s="1"/>
  <c r="CM17" i="78"/>
  <c r="CV17" i="78" s="1"/>
  <c r="CM67" i="78"/>
  <c r="CV67" i="78" s="1"/>
  <c r="CM34" i="78"/>
  <c r="CV34" i="78" s="1"/>
  <c r="CM45" i="78"/>
  <c r="CV45" i="78" s="1"/>
  <c r="CM90" i="78"/>
  <c r="CM89" i="78"/>
  <c r="CV89" i="78" s="1"/>
  <c r="CM57" i="78"/>
  <c r="CV57" i="78" s="1"/>
  <c r="CM63" i="78"/>
  <c r="CV63" i="78" s="1"/>
  <c r="CM15" i="78"/>
  <c r="CV15" i="78" s="1"/>
  <c r="CM49" i="78"/>
  <c r="CV49" i="78" s="1"/>
  <c r="CM73" i="78"/>
  <c r="CM43" i="78"/>
  <c r="CM37" i="78"/>
  <c r="CV37" i="78" s="1"/>
  <c r="CM23" i="78"/>
  <c r="CM7" i="78"/>
  <c r="CV7" i="78" s="1"/>
  <c r="CM13" i="78"/>
  <c r="CV13" i="78" s="1"/>
  <c r="CM33" i="78"/>
  <c r="CV33" i="78" s="1"/>
  <c r="CM59" i="78"/>
  <c r="CV59" i="78" s="1"/>
  <c r="CM55" i="78"/>
  <c r="CM12" i="78"/>
  <c r="CM9" i="78"/>
  <c r="CV9" i="78" s="1"/>
  <c r="CM11" i="78"/>
  <c r="CV11" i="78" s="1"/>
  <c r="CM75" i="78"/>
  <c r="CV75" i="78" s="1"/>
  <c r="CM66" i="78"/>
  <c r="CV66" i="78" s="1"/>
  <c r="N2" i="74"/>
  <c r="B4" i="9" a="1"/>
  <c r="B4" i="9" s="1"/>
  <c r="E4" i="9" a="1"/>
  <c r="E4" i="9" s="1"/>
  <c r="F58" i="62"/>
  <c r="L58" i="62" s="1"/>
  <c r="F59" i="62"/>
  <c r="L59" i="62" s="1"/>
  <c r="F60" i="62"/>
  <c r="L60" i="62" s="1"/>
  <c r="F61" i="62"/>
  <c r="L61" i="62" s="1"/>
  <c r="F62" i="62"/>
  <c r="L62" i="62" s="1"/>
  <c r="F63" i="62"/>
  <c r="L63" i="62" s="1"/>
  <c r="F64" i="62"/>
  <c r="L64" i="62" s="1"/>
  <c r="J112" i="62"/>
  <c r="J133" i="62" s="1"/>
  <c r="L107" i="62"/>
  <c r="L108" i="62"/>
  <c r="L109" i="62"/>
  <c r="L110" i="62"/>
  <c r="L111" i="62"/>
  <c r="F111" i="62"/>
  <c r="M111" i="62" s="1"/>
  <c r="F110" i="62"/>
  <c r="M110" i="62" s="1"/>
  <c r="F109" i="62"/>
  <c r="F108" i="62"/>
  <c r="M108" i="62" s="1"/>
  <c r="F107" i="62"/>
  <c r="I107" i="62" s="1"/>
  <c r="CD2" i="9"/>
  <c r="BZ2" i="9"/>
  <c r="J2" i="9"/>
  <c r="AF2" i="9"/>
  <c r="E134" i="62"/>
  <c r="B136" i="62"/>
  <c r="B135" i="62"/>
  <c r="B130" i="62"/>
  <c r="B129" i="62"/>
  <c r="H112" i="62"/>
  <c r="H133" i="62" s="1"/>
  <c r="E112" i="62"/>
  <c r="E133" i="62" s="1"/>
  <c r="J101" i="62"/>
  <c r="H101" i="62"/>
  <c r="E101" i="62"/>
  <c r="E132" i="62" s="1"/>
  <c r="D95" i="62" a="1"/>
  <c r="D95" i="62" s="1"/>
  <c r="D12" i="62" a="1"/>
  <c r="D12" i="62" s="1"/>
  <c r="J12" i="62" a="1"/>
  <c r="J12" i="62" s="1"/>
  <c r="J95" i="62" s="1"/>
  <c r="C83" i="62"/>
  <c r="C8" i="62" a="1"/>
  <c r="C8" i="62" s="1"/>
  <c r="C6" i="62" a="1"/>
  <c r="C6" i="62" s="1"/>
  <c r="B7" i="81" s="1"/>
  <c r="C3" i="62" a="1"/>
  <c r="C3" i="62" s="1"/>
  <c r="I17" i="54"/>
  <c r="C2" i="62" a="1"/>
  <c r="C2" i="62" s="1"/>
  <c r="J4" i="9" a="1"/>
  <c r="BZ4" i="9" a="1"/>
  <c r="CD4" i="9" a="1"/>
  <c r="AF4" i="9" a="1"/>
  <c r="BY4" i="9" a="1"/>
  <c r="C18" i="62" l="1"/>
  <c r="C30" i="62"/>
  <c r="C49" i="62"/>
  <c r="C61" i="62"/>
  <c r="C73" i="62"/>
  <c r="C106" i="62"/>
  <c r="C19" i="62"/>
  <c r="C31" i="62"/>
  <c r="C50" i="62"/>
  <c r="C62" i="62"/>
  <c r="C74" i="62"/>
  <c r="C107" i="62"/>
  <c r="C20" i="62"/>
  <c r="C15" i="62"/>
  <c r="C51" i="62"/>
  <c r="C63" i="62"/>
  <c r="C75" i="62"/>
  <c r="C108" i="62"/>
  <c r="C53" i="62"/>
  <c r="C110" i="62"/>
  <c r="C29" i="62"/>
  <c r="C21" i="62"/>
  <c r="C40" i="62"/>
  <c r="C52" i="62"/>
  <c r="C64" i="62"/>
  <c r="C76" i="62"/>
  <c r="C109" i="62"/>
  <c r="C41" i="62"/>
  <c r="C65" i="62"/>
  <c r="C77" i="62"/>
  <c r="C60" i="62"/>
  <c r="C105" i="62"/>
  <c r="C22" i="62"/>
  <c r="C23" i="62"/>
  <c r="C42" i="62"/>
  <c r="C54" i="62"/>
  <c r="C66" i="62"/>
  <c r="C39" i="62"/>
  <c r="C111" i="62"/>
  <c r="C43" i="62"/>
  <c r="C55" i="62"/>
  <c r="C67" i="62"/>
  <c r="C91" i="62"/>
  <c r="C104" i="62"/>
  <c r="C72" i="62"/>
  <c r="C24" i="62"/>
  <c r="C25" i="62"/>
  <c r="C44" i="62"/>
  <c r="C56" i="62"/>
  <c r="C68" i="62"/>
  <c r="C86" i="62"/>
  <c r="C118" i="62"/>
  <c r="C45" i="62"/>
  <c r="C57" i="62"/>
  <c r="C69" i="62"/>
  <c r="C99" i="62"/>
  <c r="C121" i="62"/>
  <c r="C136" i="62" s="1"/>
  <c r="C17" i="62"/>
  <c r="C26" i="62"/>
  <c r="C27" i="62"/>
  <c r="C46" i="62"/>
  <c r="C58" i="62"/>
  <c r="C70" i="62"/>
  <c r="C100" i="62"/>
  <c r="C16" i="62"/>
  <c r="C28" i="62"/>
  <c r="C47" i="62"/>
  <c r="C59" i="62"/>
  <c r="C71" i="62"/>
  <c r="C98" i="62"/>
  <c r="C48" i="62"/>
  <c r="BY4" i="9"/>
  <c r="J132" i="62"/>
  <c r="A9" i="81"/>
  <c r="A17" i="81"/>
  <c r="H132" i="62"/>
  <c r="H114" i="62"/>
  <c r="G5" i="54"/>
  <c r="C5" i="85"/>
  <c r="D5" i="85" s="1"/>
  <c r="C7" i="85"/>
  <c r="B4" i="81"/>
  <c r="B11" i="81" s="1"/>
  <c r="C8" i="85"/>
  <c r="B3" i="81"/>
  <c r="C90" i="62"/>
  <c r="C89" i="62"/>
  <c r="C84" i="62"/>
  <c r="C85" i="62"/>
  <c r="CD4" i="9"/>
  <c r="CE2" i="9"/>
  <c r="BZ4" i="9"/>
  <c r="CA2" i="9"/>
  <c r="AF4" i="9"/>
  <c r="AG2" i="9"/>
  <c r="J4" i="9"/>
  <c r="K2" i="9"/>
  <c r="F70" i="62"/>
  <c r="L70" i="62" s="1"/>
  <c r="F53" i="62"/>
  <c r="F66" i="62"/>
  <c r="L66" i="62" s="1"/>
  <c r="F100" i="62"/>
  <c r="F65" i="62"/>
  <c r="L65" i="62" s="1"/>
  <c r="F99" i="62"/>
  <c r="F67" i="62"/>
  <c r="F98" i="62"/>
  <c r="F57" i="62"/>
  <c r="F54" i="62"/>
  <c r="F71" i="62"/>
  <c r="F69" i="62"/>
  <c r="L69" i="62" s="1"/>
  <c r="F56" i="62"/>
  <c r="F55" i="62"/>
  <c r="F106" i="62"/>
  <c r="M106" i="62" s="1"/>
  <c r="F105" i="62"/>
  <c r="I105" i="62" s="1"/>
  <c r="F52" i="62"/>
  <c r="F104" i="62"/>
  <c r="F51" i="62"/>
  <c r="F68" i="62"/>
  <c r="L68" i="62" s="1"/>
  <c r="I111" i="62"/>
  <c r="I110" i="62"/>
  <c r="M109" i="62"/>
  <c r="M64" i="62"/>
  <c r="I64" i="62"/>
  <c r="M61" i="62"/>
  <c r="I61" i="62"/>
  <c r="I62" i="62"/>
  <c r="I60" i="62"/>
  <c r="M59" i="62"/>
  <c r="I59" i="62"/>
  <c r="M58" i="62"/>
  <c r="I58" i="62"/>
  <c r="M63" i="62"/>
  <c r="I63" i="62"/>
  <c r="I109" i="62"/>
  <c r="M60" i="62"/>
  <c r="I108" i="62"/>
  <c r="M62" i="62"/>
  <c r="M107" i="62"/>
  <c r="A4" i="9" a="1"/>
  <c r="A4" i="9" s="1"/>
  <c r="J114" i="62"/>
  <c r="H34" i="62"/>
  <c r="H126" i="62" s="1"/>
  <c r="H78" i="62"/>
  <c r="H127" i="62" s="1"/>
  <c r="CA4" i="9" a="1"/>
  <c r="AG4" i="9" a="1"/>
  <c r="CM4" i="9" a="1"/>
  <c r="CE4" i="9" a="1"/>
  <c r="K4" i="9" a="1"/>
  <c r="D43" i="85" l="1"/>
  <c r="D42" i="85"/>
  <c r="D51" i="85" s="1"/>
  <c r="D44" i="85"/>
  <c r="D52" i="85" s="1"/>
  <c r="B13" i="81"/>
  <c r="D48" i="85"/>
  <c r="H134" i="62"/>
  <c r="I55" i="62"/>
  <c r="L55" i="62"/>
  <c r="I53" i="62"/>
  <c r="L53" i="62"/>
  <c r="I56" i="62"/>
  <c r="L56" i="62"/>
  <c r="I71" i="62"/>
  <c r="L71" i="62"/>
  <c r="I54" i="62"/>
  <c r="L54" i="62"/>
  <c r="I57" i="62"/>
  <c r="L57" i="62"/>
  <c r="I51" i="62"/>
  <c r="L51" i="62"/>
  <c r="I67" i="62"/>
  <c r="L67" i="62"/>
  <c r="I52" i="62"/>
  <c r="L52" i="62"/>
  <c r="CM4" i="9"/>
  <c r="CE4" i="9"/>
  <c r="CF2" i="9"/>
  <c r="CA4" i="9"/>
  <c r="CB2" i="9"/>
  <c r="AG4" i="9"/>
  <c r="AH2" i="9"/>
  <c r="K4" i="9"/>
  <c r="L2" i="9"/>
  <c r="I106" i="62"/>
  <c r="I68" i="62"/>
  <c r="I65" i="62"/>
  <c r="I69" i="62"/>
  <c r="I70" i="62"/>
  <c r="I66" i="62"/>
  <c r="J134" i="62"/>
  <c r="H80" i="62"/>
  <c r="CB4" i="9" a="1"/>
  <c r="AH4" i="9" a="1"/>
  <c r="L4" i="9" a="1"/>
  <c r="CF4" i="9" a="1"/>
  <c r="H128" i="62" l="1"/>
  <c r="D47" i="85"/>
  <c r="D49" i="85" s="1"/>
  <c r="CF4" i="9"/>
  <c r="CG2" i="9"/>
  <c r="CB4" i="9"/>
  <c r="AH4" i="9"/>
  <c r="AI2" i="9"/>
  <c r="L4" i="9"/>
  <c r="M2" i="9"/>
  <c r="E78" i="62"/>
  <c r="E127" i="62" s="1"/>
  <c r="I11" i="74"/>
  <c r="D9" i="74"/>
  <c r="D8" i="74"/>
  <c r="M4" i="9" a="1"/>
  <c r="CG4" i="9" a="1"/>
  <c r="AI4" i="9" a="1"/>
  <c r="D4" i="9" l="1" a="1"/>
  <c r="D4" i="9" s="1"/>
  <c r="C10" i="85" a="1"/>
  <c r="C10" i="85" s="1"/>
  <c r="CG4" i="9"/>
  <c r="CH2" i="9"/>
  <c r="AI4" i="9"/>
  <c r="AJ2" i="9"/>
  <c r="M4" i="9"/>
  <c r="N2" i="9"/>
  <c r="C4" i="62" a="1"/>
  <c r="C4" i="62" s="1"/>
  <c r="C4" i="9" a="1"/>
  <c r="C4" i="9" s="1"/>
  <c r="G4" i="54" a="1"/>
  <c r="G4" i="54" s="1"/>
  <c r="CH4" i="9" a="1"/>
  <c r="AJ4" i="9" a="1"/>
  <c r="N4" i="9" a="1"/>
  <c r="C78" i="62" l="1"/>
  <c r="C34" i="62"/>
  <c r="C126" i="62" s="1"/>
  <c r="B5" i="81"/>
  <c r="C9" i="85"/>
  <c r="CH4" i="9"/>
  <c r="CI2" i="9"/>
  <c r="AJ4" i="9"/>
  <c r="AK2" i="9"/>
  <c r="N4" i="9"/>
  <c r="O2" i="9"/>
  <c r="F85" i="62"/>
  <c r="J85" i="62" s="1"/>
  <c r="F49" i="62"/>
  <c r="F43" i="62"/>
  <c r="F32" i="62"/>
  <c r="I32" i="62" s="1"/>
  <c r="F28" i="62"/>
  <c r="I28" i="62" s="1"/>
  <c r="F22" i="62"/>
  <c r="I22" i="62" s="1"/>
  <c r="F16" i="62"/>
  <c r="I16" i="62" s="1"/>
  <c r="D135" i="62"/>
  <c r="F77" i="62"/>
  <c r="F47" i="62"/>
  <c r="F41" i="62"/>
  <c r="F26" i="62"/>
  <c r="I26" i="62" s="1"/>
  <c r="C135" i="62"/>
  <c r="F76" i="62"/>
  <c r="F46" i="62"/>
  <c r="F40" i="62"/>
  <c r="F31" i="62"/>
  <c r="I31" i="62" s="1"/>
  <c r="F25" i="62"/>
  <c r="I25" i="62" s="1"/>
  <c r="F19" i="62"/>
  <c r="I19" i="62" s="1"/>
  <c r="F30" i="62"/>
  <c r="I30" i="62" s="1"/>
  <c r="F18" i="62"/>
  <c r="I18" i="62" s="1"/>
  <c r="F50" i="62"/>
  <c r="F33" i="62"/>
  <c r="I33" i="62" s="1"/>
  <c r="F23" i="62"/>
  <c r="I23" i="62" s="1"/>
  <c r="J84" i="62"/>
  <c r="F48" i="62"/>
  <c r="F42" i="62"/>
  <c r="F27" i="62"/>
  <c r="I27" i="62" s="1"/>
  <c r="F21" i="62"/>
  <c r="I21" i="62" s="1"/>
  <c r="F15" i="62"/>
  <c r="I15" i="62" s="1"/>
  <c r="F20" i="62"/>
  <c r="I20" i="62" s="1"/>
  <c r="F45" i="62"/>
  <c r="F39" i="62"/>
  <c r="F24" i="62"/>
  <c r="I24" i="62" s="1"/>
  <c r="F44" i="62"/>
  <c r="F29" i="62"/>
  <c r="I29" i="62" s="1"/>
  <c r="F17" i="62"/>
  <c r="I17" i="62" s="1"/>
  <c r="G4" i="9" a="1"/>
  <c r="CI4" i="9" a="1"/>
  <c r="O4" i="9" a="1"/>
  <c r="AK4" i="9" a="1"/>
  <c r="F4" i="9" a="1"/>
  <c r="I76" i="62" l="1"/>
  <c r="L76" i="62"/>
  <c r="I45" i="62"/>
  <c r="L45" i="62"/>
  <c r="I47" i="62"/>
  <c r="L47" i="62"/>
  <c r="I77" i="62"/>
  <c r="L77" i="62"/>
  <c r="I43" i="62"/>
  <c r="L43" i="62"/>
  <c r="I46" i="62"/>
  <c r="L46" i="62"/>
  <c r="I48" i="62"/>
  <c r="L48" i="62"/>
  <c r="I44" i="62"/>
  <c r="L44" i="62"/>
  <c r="I49" i="62"/>
  <c r="L49" i="62"/>
  <c r="I50" i="62"/>
  <c r="L50" i="62"/>
  <c r="I40" i="62"/>
  <c r="L40" i="62"/>
  <c r="I42" i="62"/>
  <c r="L42" i="62"/>
  <c r="I41" i="62"/>
  <c r="L41" i="62"/>
  <c r="I39" i="62"/>
  <c r="L39" i="62"/>
  <c r="F4" i="9"/>
  <c r="G4" i="9"/>
  <c r="J89" i="62"/>
  <c r="J90" i="62"/>
  <c r="CI4" i="9"/>
  <c r="CJ2" i="9"/>
  <c r="AK4" i="9"/>
  <c r="AL2" i="9"/>
  <c r="O4" i="9"/>
  <c r="P2" i="9"/>
  <c r="L31" i="62"/>
  <c r="L16" i="62"/>
  <c r="L22" i="62"/>
  <c r="L28" i="62"/>
  <c r="L24" i="62"/>
  <c r="L19" i="62"/>
  <c r="L25" i="62"/>
  <c r="L20" i="62"/>
  <c r="L15" i="62"/>
  <c r="M15" i="62" s="1"/>
  <c r="L29" i="62"/>
  <c r="L21" i="62"/>
  <c r="L18" i="62"/>
  <c r="L23" i="62"/>
  <c r="L33" i="62"/>
  <c r="L17" i="62"/>
  <c r="L32" i="62"/>
  <c r="L27" i="62"/>
  <c r="L30" i="62"/>
  <c r="L26" i="62"/>
  <c r="C112" i="62"/>
  <c r="C133" i="62" s="1"/>
  <c r="D112" i="62"/>
  <c r="D133" i="62" s="1"/>
  <c r="F75" i="62"/>
  <c r="L75" i="62" s="1"/>
  <c r="F74" i="62"/>
  <c r="L74" i="62" s="1"/>
  <c r="F72" i="62"/>
  <c r="L72" i="62" s="1"/>
  <c r="F73" i="62"/>
  <c r="L73" i="62" s="1"/>
  <c r="F129" i="62"/>
  <c r="C129" i="62"/>
  <c r="F90" i="62"/>
  <c r="C130" i="62"/>
  <c r="D129" i="62"/>
  <c r="CJ4" i="9" a="1"/>
  <c r="H4" i="9" a="1"/>
  <c r="BU4" i="9" a="1"/>
  <c r="P4" i="9" a="1"/>
  <c r="AL4" i="9" a="1"/>
  <c r="BV4" i="9" a="1"/>
  <c r="BU4" i="9" l="1"/>
  <c r="BV4" i="9"/>
  <c r="H4" i="9"/>
  <c r="CJ4" i="9"/>
  <c r="CK2" i="9"/>
  <c r="AL4" i="9"/>
  <c r="AM2" i="9"/>
  <c r="P4" i="9"/>
  <c r="Q2" i="9"/>
  <c r="M72" i="62"/>
  <c r="I72" i="62"/>
  <c r="I73" i="62"/>
  <c r="I75" i="62"/>
  <c r="I74" i="62"/>
  <c r="J129" i="62"/>
  <c r="M55" i="62"/>
  <c r="M56" i="62"/>
  <c r="M57" i="62"/>
  <c r="M54" i="62"/>
  <c r="M69" i="62"/>
  <c r="M74" i="62"/>
  <c r="M75" i="62"/>
  <c r="M73" i="62"/>
  <c r="M66" i="62"/>
  <c r="M65" i="62"/>
  <c r="M71" i="62"/>
  <c r="M70" i="62"/>
  <c r="M68" i="62"/>
  <c r="M67" i="62"/>
  <c r="F89" i="62"/>
  <c r="F130" i="62" s="1"/>
  <c r="Q4" i="9" a="1"/>
  <c r="BW4" i="9" a="1"/>
  <c r="CK4" i="9" a="1"/>
  <c r="AM4" i="9" a="1"/>
  <c r="BW4" i="9" l="1"/>
  <c r="CK4" i="9"/>
  <c r="CL2" i="9"/>
  <c r="AM4" i="9"/>
  <c r="AN2" i="9"/>
  <c r="Q4" i="9"/>
  <c r="R2" i="9"/>
  <c r="J130" i="62"/>
  <c r="C95" i="62"/>
  <c r="F36" i="62"/>
  <c r="E34" i="62"/>
  <c r="E126" i="62" s="1"/>
  <c r="E36" i="62"/>
  <c r="C36" i="62"/>
  <c r="N8" i="62"/>
  <c r="CL4" i="9" a="1"/>
  <c r="AN4" i="9" a="1"/>
  <c r="R4" i="9" a="1"/>
  <c r="CL4" i="9" l="1"/>
  <c r="AN4" i="9"/>
  <c r="AO2" i="9"/>
  <c r="R4" i="9"/>
  <c r="S2" i="9"/>
  <c r="D36" i="62"/>
  <c r="E80" i="62"/>
  <c r="E128" i="62" s="1"/>
  <c r="AO4" i="9" a="1"/>
  <c r="S4" i="9" a="1"/>
  <c r="AO4" i="9" l="1"/>
  <c r="AP2" i="9"/>
  <c r="S4" i="9"/>
  <c r="T2" i="9"/>
  <c r="I104" i="62"/>
  <c r="T4" i="9" a="1"/>
  <c r="AP4" i="9" a="1"/>
  <c r="AP4" i="9" l="1"/>
  <c r="AQ2" i="9"/>
  <c r="T4" i="9"/>
  <c r="U2" i="9"/>
  <c r="I98" i="62"/>
  <c r="M99" i="62"/>
  <c r="I99" i="62"/>
  <c r="M100" i="62"/>
  <c r="I100" i="62"/>
  <c r="M104" i="62"/>
  <c r="F112" i="62"/>
  <c r="I112" i="62" s="1"/>
  <c r="C127" i="62"/>
  <c r="D78" i="62"/>
  <c r="D127" i="62" s="1"/>
  <c r="F101" i="62"/>
  <c r="I101" i="62" s="1"/>
  <c r="F78" i="62"/>
  <c r="F127" i="62" s="1"/>
  <c r="D34" i="62"/>
  <c r="D126" i="62" s="1"/>
  <c r="D101" i="62"/>
  <c r="D132" i="62" s="1"/>
  <c r="C101" i="62"/>
  <c r="C132" i="62" s="1"/>
  <c r="F9" i="54"/>
  <c r="F12" i="54" s="1"/>
  <c r="F17" i="54"/>
  <c r="U4" i="9" a="1"/>
  <c r="AQ4" i="9" a="1"/>
  <c r="AQ4" i="9" l="1"/>
  <c r="AR2" i="9"/>
  <c r="U4" i="9"/>
  <c r="V2" i="9"/>
  <c r="I127" i="62"/>
  <c r="F132" i="62"/>
  <c r="F133" i="62"/>
  <c r="F114" i="62"/>
  <c r="D80" i="62"/>
  <c r="F34" i="62"/>
  <c r="D114" i="62"/>
  <c r="D134" i="62" s="1"/>
  <c r="C80" i="62"/>
  <c r="C128" i="62" s="1"/>
  <c r="C114" i="62"/>
  <c r="J17" i="54"/>
  <c r="V4" i="9" a="1"/>
  <c r="AR4" i="9" a="1"/>
  <c r="AR4" i="9" l="1"/>
  <c r="AS2" i="9"/>
  <c r="V4" i="9"/>
  <c r="W2" i="9"/>
  <c r="D128" i="62"/>
  <c r="D130" i="62"/>
  <c r="I133" i="62"/>
  <c r="I132" i="62"/>
  <c r="C134" i="62"/>
  <c r="F134" i="62"/>
  <c r="I134" i="62" s="1"/>
  <c r="F80" i="62"/>
  <c r="F128" i="62" s="1"/>
  <c r="F126" i="62"/>
  <c r="I126" i="62" s="1"/>
  <c r="AS4" i="9" a="1"/>
  <c r="W4" i="9" a="1"/>
  <c r="AS4" i="9" l="1"/>
  <c r="AT2" i="9"/>
  <c r="W4" i="9"/>
  <c r="X2" i="9"/>
  <c r="C138" i="62"/>
  <c r="D121" i="62"/>
  <c r="D136" i="62" s="1"/>
  <c r="D138" i="62" s="1"/>
  <c r="X4" i="9" a="1"/>
  <c r="AT4" i="9" a="1"/>
  <c r="D45" i="85" l="1"/>
  <c r="D53" i="85" s="1"/>
  <c r="D55" i="85" s="1"/>
  <c r="F55" i="85" s="1"/>
  <c r="AT4" i="9"/>
  <c r="AU2" i="9"/>
  <c r="X4" i="9"/>
  <c r="Y2" i="9"/>
  <c r="F121" i="62"/>
  <c r="F136" i="62" s="1"/>
  <c r="F138" i="62" s="1"/>
  <c r="F135" i="62"/>
  <c r="J121" i="62"/>
  <c r="J135" i="62"/>
  <c r="M22" i="62"/>
  <c r="AU4" i="9" a="1"/>
  <c r="CN4" i="9" a="1"/>
  <c r="Y4" i="9" a="1"/>
  <c r="CN4" i="9" l="1"/>
  <c r="AU4" i="9"/>
  <c r="AV2" i="9"/>
  <c r="Y4" i="9"/>
  <c r="Z2" i="9"/>
  <c r="J136" i="62"/>
  <c r="J138" i="62" s="1"/>
  <c r="L100" i="62"/>
  <c r="L99" i="62"/>
  <c r="L106" i="62"/>
  <c r="L104" i="62"/>
  <c r="L105" i="62"/>
  <c r="M105" i="62" s="1"/>
  <c r="AV4" i="9" a="1"/>
  <c r="CO4" i="9" a="1"/>
  <c r="Z4" i="9" a="1"/>
  <c r="CO4" i="9" l="1"/>
  <c r="B9" i="81"/>
  <c r="D9" i="81" s="1"/>
  <c r="AV4" i="9"/>
  <c r="AW2" i="9"/>
  <c r="Z4" i="9"/>
  <c r="AA2" i="9"/>
  <c r="L112" i="62"/>
  <c r="M39" i="62"/>
  <c r="L98" i="62"/>
  <c r="AA4" i="9" a="1"/>
  <c r="AW4" i="9" a="1"/>
  <c r="AW4" i="9" l="1"/>
  <c r="AX2" i="9"/>
  <c r="AA4" i="9"/>
  <c r="AB2" i="9"/>
  <c r="L133" i="62"/>
  <c r="M133" i="62" s="1"/>
  <c r="M112" i="62"/>
  <c r="L101" i="62"/>
  <c r="L114" i="62" s="1"/>
  <c r="M98" i="62"/>
  <c r="M16" i="62"/>
  <c r="M30" i="62"/>
  <c r="J34" i="62"/>
  <c r="J78" i="62"/>
  <c r="M23" i="62"/>
  <c r="M24" i="62"/>
  <c r="M26" i="62"/>
  <c r="M18" i="62"/>
  <c r="M41" i="62"/>
  <c r="M19" i="62"/>
  <c r="M51" i="62"/>
  <c r="M25" i="62"/>
  <c r="M52" i="62"/>
  <c r="M31" i="62"/>
  <c r="M44" i="62"/>
  <c r="M33" i="62"/>
  <c r="M40" i="62"/>
  <c r="M76" i="62"/>
  <c r="M29" i="62"/>
  <c r="M28" i="62"/>
  <c r="M46" i="62"/>
  <c r="M53" i="62"/>
  <c r="M50" i="62"/>
  <c r="M47" i="62"/>
  <c r="M20" i="62"/>
  <c r="M45" i="62"/>
  <c r="M17" i="62"/>
  <c r="M42" i="62"/>
  <c r="M77" i="62"/>
  <c r="M21" i="62"/>
  <c r="M27" i="62"/>
  <c r="M49" i="62"/>
  <c r="M32" i="62"/>
  <c r="M43" i="62"/>
  <c r="M48" i="62"/>
  <c r="M114" i="62"/>
  <c r="AB4" i="9" a="1"/>
  <c r="AX4" i="9" a="1"/>
  <c r="AX4" i="9" l="1"/>
  <c r="AY2" i="9"/>
  <c r="AB4" i="9"/>
  <c r="AC2" i="9"/>
  <c r="J127" i="62"/>
  <c r="J126" i="62"/>
  <c r="L132" i="62"/>
  <c r="M132" i="62" s="1"/>
  <c r="M101" i="62"/>
  <c r="L134" i="62"/>
  <c r="J80" i="62"/>
  <c r="L78" i="62"/>
  <c r="L34" i="62"/>
  <c r="BT4" i="9" a="1"/>
  <c r="AY4" i="9" a="1"/>
  <c r="AC4" i="9" a="1"/>
  <c r="BT4" i="9" l="1"/>
  <c r="AY4" i="9"/>
  <c r="AZ2" i="9"/>
  <c r="AC4" i="9"/>
  <c r="AD2" i="9"/>
  <c r="J128" i="62"/>
  <c r="M34" i="62"/>
  <c r="L126" i="62"/>
  <c r="M126" i="62" s="1"/>
  <c r="M78" i="62"/>
  <c r="L127" i="62"/>
  <c r="M127" i="62" s="1"/>
  <c r="L80" i="62"/>
  <c r="L128" i="62" s="1"/>
  <c r="AD4" i="9" a="1"/>
  <c r="AZ4" i="9" a="1"/>
  <c r="AZ4" i="9" l="1"/>
  <c r="BA2" i="9"/>
  <c r="AD4" i="9"/>
  <c r="BA4" i="9" a="1"/>
  <c r="BA4" i="9" l="1"/>
  <c r="BB2" i="9"/>
  <c r="BB4" i="9" a="1"/>
  <c r="BB4" i="9" l="1"/>
  <c r="BC2" i="9"/>
  <c r="BC4" i="9" a="1"/>
  <c r="BC4" i="9" l="1"/>
  <c r="BD2" i="9"/>
  <c r="BD4" i="9" a="1"/>
  <c r="BD4" i="9" l="1"/>
  <c r="BE2" i="9"/>
  <c r="BE4" i="9" a="1"/>
  <c r="BE4" i="9" l="1"/>
  <c r="BF2" i="9"/>
  <c r="BF4" i="9" a="1"/>
  <c r="BF4" i="9" l="1"/>
  <c r="BG2" i="9"/>
  <c r="BG4" i="9" a="1"/>
  <c r="BG4" i="9" l="1"/>
  <c r="BH2" i="9"/>
  <c r="BH4" i="9" a="1"/>
  <c r="BH4" i="9" l="1"/>
  <c r="BI2" i="9"/>
  <c r="BI4" i="9" a="1"/>
  <c r="BI4" i="9" l="1"/>
  <c r="BJ2" i="9"/>
  <c r="BJ4" i="9" a="1"/>
  <c r="BJ4" i="9" l="1"/>
  <c r="BK2" i="9"/>
  <c r="BK4" i="9" a="1"/>
  <c r="BK4" i="9" l="1"/>
  <c r="BL2" i="9"/>
  <c r="BL4" i="9" a="1"/>
  <c r="BL4" i="9" l="1"/>
  <c r="BM2" i="9"/>
  <c r="BM4" i="9" a="1"/>
  <c r="BM4" i="9" l="1"/>
  <c r="BN2" i="9"/>
  <c r="BN4" i="9" a="1"/>
  <c r="BN4" i="9" l="1"/>
  <c r="BO2" i="9"/>
  <c r="BO4" i="9" a="1"/>
  <c r="BO4" i="9" l="1"/>
  <c r="BP2" i="9"/>
  <c r="BP4" i="9" a="1"/>
  <c r="BP4" i="9" l="1"/>
  <c r="BQ2" i="9"/>
  <c r="BQ4" i="9" a="1"/>
  <c r="BQ4" i="9" l="1"/>
  <c r="BR2" i="9"/>
  <c r="BR4" i="9" a="1"/>
  <c r="BR4" i="9" l="1"/>
  <c r="BS2" i="9"/>
  <c r="BS4" i="9" a="1"/>
  <c r="BS4" i="9" l="1"/>
  <c r="AR84" i="80" l="1"/>
  <c r="AR86" i="8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Gunatilake, Sanjaya</author>
  </authors>
  <commentList>
    <comment ref="E12" authorId="0" shapeId="0" xr:uid="{B66A4776-5972-4304-B575-2CB732497B53}">
      <text>
        <r>
          <rPr>
            <b/>
            <sz val="9"/>
            <color indexed="81"/>
            <rFont val="Tahoma"/>
            <family val="2"/>
          </rPr>
          <t>Increase in budget state in positive(+). Reduction in budget state in negative(-).</t>
        </r>
        <r>
          <rPr>
            <sz val="9"/>
            <color indexed="81"/>
            <rFont val="Tahoma"/>
            <family val="2"/>
          </rPr>
          <t xml:space="preserve">
</t>
        </r>
      </text>
    </comment>
    <comment ref="E95" authorId="0" shapeId="0" xr:uid="{CCE4AF85-CFAB-45BA-9B1F-418CEFBF51B5}">
      <text>
        <r>
          <rPr>
            <b/>
            <sz val="9"/>
            <color indexed="81"/>
            <rFont val="Tahoma"/>
            <family val="2"/>
          </rPr>
          <t>Increase in budget state in positive(+). Reduction in budget state in negative(-).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James, Claudette</author>
  </authors>
  <commentList>
    <comment ref="A43" authorId="0" shapeId="0" xr:uid="{BD6D29D2-39EF-415C-B4EE-B0D2E9CFC3F3}">
      <text>
        <r>
          <rPr>
            <b/>
            <sz val="9"/>
            <color indexed="81"/>
            <rFont val="Tahoma"/>
            <family val="2"/>
          </rPr>
          <t>James, Claudette:</t>
        </r>
        <r>
          <rPr>
            <sz val="9"/>
            <color indexed="81"/>
            <rFont val="Tahoma"/>
            <family val="2"/>
          </rPr>
          <t xml:space="preserve">
Q3 FIGURES USED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James, Claudette</author>
    <author>Gibson, Nicole</author>
    <author>Tiba, Rema</author>
  </authors>
  <commentList>
    <comment ref="BR3" authorId="0" shapeId="0" xr:uid="{88945D99-9A4F-40EF-864F-26ABD7D977C8}">
      <text>
        <r>
          <rPr>
            <b/>
            <sz val="9"/>
            <color indexed="81"/>
            <rFont val="Tahoma"/>
            <family val="2"/>
          </rPr>
          <t>James, Claudette:</t>
        </r>
        <r>
          <rPr>
            <sz val="9"/>
            <color indexed="81"/>
            <rFont val="Tahoma"/>
            <family val="2"/>
          </rPr>
          <t xml:space="preserve">
Recovery plan figs
</t>
        </r>
      </text>
    </comment>
    <comment ref="A69" authorId="1" shapeId="0" xr:uid="{EBE22601-B43F-47A4-AA1A-438115684EF7}">
      <text>
        <r>
          <rPr>
            <sz val="9"/>
            <color indexed="81"/>
            <rFont val="Tahoma"/>
            <family val="2"/>
          </rPr>
          <t xml:space="preserve">contingency
</t>
        </r>
      </text>
    </comment>
    <comment ref="BY69" authorId="1" shapeId="0" xr:uid="{BCDB44E8-D956-4B7E-BF09-F446986528F6}">
      <text>
        <r>
          <rPr>
            <sz val="9"/>
            <color indexed="81"/>
            <rFont val="Tahoma"/>
            <family val="2"/>
          </rPr>
          <t xml:space="preserve">contingency £1409
rev projects future yrs £8,000
</t>
        </r>
      </text>
    </comment>
    <comment ref="CH69" authorId="2" shapeId="0" xr:uid="{C636C667-76A5-4AB6-9A28-2F6B34DBE221}">
      <text>
        <r>
          <rPr>
            <b/>
            <sz val="9"/>
            <color indexed="81"/>
            <rFont val="Tahoma"/>
            <family val="2"/>
          </rPr>
          <t>Tiba, Rema:</t>
        </r>
        <r>
          <rPr>
            <sz val="9"/>
            <color indexed="81"/>
            <rFont val="Tahoma"/>
            <family val="2"/>
          </rPr>
          <t xml:space="preserve">
School Contingency</t>
        </r>
      </text>
    </comment>
    <comment ref="A86" authorId="1" shapeId="0" xr:uid="{2A473803-8934-4490-97F4-45107CE17BFC}">
      <text>
        <r>
          <rPr>
            <sz val="9"/>
            <color indexed="81"/>
            <rFont val="Tahoma"/>
            <family val="2"/>
          </rPr>
          <t xml:space="preserve">Capital Resources - Held for Future Years
</t>
        </r>
      </text>
    </comment>
    <comment ref="AY86" authorId="2" shapeId="0" xr:uid="{A5177DB7-40EC-4113-8087-8FCE64C7BE37}">
      <text>
        <r>
          <rPr>
            <b/>
            <sz val="9"/>
            <color indexed="81"/>
            <rFont val="Tahoma"/>
            <family val="2"/>
          </rPr>
          <t>Tiba, Rema:</t>
        </r>
        <r>
          <rPr>
            <sz val="9"/>
            <color indexed="81"/>
            <rFont val="Tahoma"/>
            <family val="2"/>
          </rPr>
          <t xml:space="preserve">
Capital Resources Held for Future Years 
</t>
        </r>
      </text>
    </comment>
    <comment ref="CH86" authorId="2" shapeId="0" xr:uid="{D521B368-63C3-4D19-87E5-0C361D638433}">
      <text>
        <r>
          <rPr>
            <b/>
            <sz val="9"/>
            <color indexed="81"/>
            <rFont val="Tahoma"/>
            <family val="2"/>
          </rPr>
          <t>Tiba, Rema:</t>
        </r>
        <r>
          <rPr>
            <sz val="9"/>
            <color indexed="81"/>
            <rFont val="Tahoma"/>
            <family val="2"/>
          </rPr>
          <t xml:space="preserve">
£9,887 Capital future years  (when uploading put on seprate line)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<sst xmlns="http://schemas.openxmlformats.org/spreadsheetml/2006/main" count="6798" uniqueCount="902">
  <si>
    <t xml:space="preserve">All figures should be net of VAT
</t>
  </si>
  <si>
    <t xml:space="preserve">Explanation of material variances </t>
  </si>
  <si>
    <t>CFR Code</t>
  </si>
  <si>
    <t>£</t>
  </si>
  <si>
    <t>Funding for sixth form students</t>
  </si>
  <si>
    <t>Funding for minority ethnic pupils</t>
  </si>
  <si>
    <t>Pupil premium</t>
  </si>
  <si>
    <t>Other government grants</t>
  </si>
  <si>
    <t>Other grants and payments</t>
  </si>
  <si>
    <t>Income from catering</t>
  </si>
  <si>
    <t>Receipts from supply teacher insurance claims</t>
  </si>
  <si>
    <t>Receipts from other insurance claims</t>
  </si>
  <si>
    <t>Income from contributions to visits etc.</t>
  </si>
  <si>
    <t>Donations and/or voluntary funds</t>
  </si>
  <si>
    <t>Pupil focused extended school funding and/or grants</t>
  </si>
  <si>
    <t>I02</t>
  </si>
  <si>
    <t>I06</t>
  </si>
  <si>
    <t>I07</t>
  </si>
  <si>
    <t>I09</t>
  </si>
  <si>
    <t>I10</t>
  </si>
  <si>
    <t>I11</t>
  </si>
  <si>
    <t>I12</t>
  </si>
  <si>
    <t>I13</t>
  </si>
  <si>
    <t>I15</t>
  </si>
  <si>
    <t>Total Revenue Income</t>
  </si>
  <si>
    <t>Teaching staff</t>
  </si>
  <si>
    <t>E01</t>
  </si>
  <si>
    <t>Supply staff</t>
  </si>
  <si>
    <t>E02</t>
  </si>
  <si>
    <t>Education support staff</t>
  </si>
  <si>
    <t>E03</t>
  </si>
  <si>
    <t>Premises staff</t>
  </si>
  <si>
    <t>E04</t>
  </si>
  <si>
    <t>Administrative and clerical staff</t>
  </si>
  <si>
    <t>E05</t>
  </si>
  <si>
    <t>Catering staff</t>
  </si>
  <si>
    <t>E06</t>
  </si>
  <si>
    <t>Cost of other staff</t>
  </si>
  <si>
    <t>E07</t>
  </si>
  <si>
    <t>Indirect employee expenses</t>
  </si>
  <si>
    <t>E08</t>
  </si>
  <si>
    <t>Development and training</t>
  </si>
  <si>
    <t>E09</t>
  </si>
  <si>
    <t>Supply teacher insurance</t>
  </si>
  <si>
    <t>E10</t>
  </si>
  <si>
    <t>Staff related insurance</t>
  </si>
  <si>
    <t>E11</t>
  </si>
  <si>
    <t>Building maintenance and improvement</t>
  </si>
  <si>
    <t>E12</t>
  </si>
  <si>
    <t>Grounds maintenance and improvement</t>
  </si>
  <si>
    <t>E13</t>
  </si>
  <si>
    <t>Cleaning and caretaking</t>
  </si>
  <si>
    <t>E14</t>
  </si>
  <si>
    <t>Water and sewerage</t>
  </si>
  <si>
    <t>E15</t>
  </si>
  <si>
    <t>Energy</t>
  </si>
  <si>
    <t>E16</t>
  </si>
  <si>
    <t>Rates</t>
  </si>
  <si>
    <t>E17</t>
  </si>
  <si>
    <t>Other occupation costs</t>
  </si>
  <si>
    <t>E18</t>
  </si>
  <si>
    <t>Learning resources (not ICT equipment)</t>
  </si>
  <si>
    <t>E19</t>
  </si>
  <si>
    <t>E20</t>
  </si>
  <si>
    <t>Exam fees</t>
  </si>
  <si>
    <t>E21</t>
  </si>
  <si>
    <t>Administrative supplies</t>
  </si>
  <si>
    <t>E22</t>
  </si>
  <si>
    <t>Other insurance premiums</t>
  </si>
  <si>
    <t>E23</t>
  </si>
  <si>
    <t>Special facilities</t>
  </si>
  <si>
    <t>E24</t>
  </si>
  <si>
    <t>Catering supplies</t>
  </si>
  <si>
    <t>E25</t>
  </si>
  <si>
    <t>Agency supply teaching staff</t>
  </si>
  <si>
    <t>E26</t>
  </si>
  <si>
    <t>Bought-in professional services - curriculum</t>
  </si>
  <si>
    <t>E27</t>
  </si>
  <si>
    <t>Bought-in professional services - other (except PFI)</t>
  </si>
  <si>
    <t>Bought-in professional services - other (PFI)</t>
  </si>
  <si>
    <t>Loan interest</t>
  </si>
  <si>
    <t>E29</t>
  </si>
  <si>
    <t>Direct revenue financing (rev. contributions to capital)</t>
  </si>
  <si>
    <t>E30</t>
  </si>
  <si>
    <t>TOTAL REVENUE EXPENDITURE</t>
  </si>
  <si>
    <t>Capital Income</t>
  </si>
  <si>
    <t>Capital income</t>
  </si>
  <si>
    <t>Voluntary or private income</t>
  </si>
  <si>
    <t>CI01</t>
  </si>
  <si>
    <t>CI03</t>
  </si>
  <si>
    <t>CI04</t>
  </si>
  <si>
    <t>Acquisition of land and existing buildings</t>
  </si>
  <si>
    <t>New construction conversion and renovation</t>
  </si>
  <si>
    <t>Vehicles, plant, equipment and machinery</t>
  </si>
  <si>
    <t>CE01</t>
  </si>
  <si>
    <t>CE02</t>
  </si>
  <si>
    <t>CE03</t>
  </si>
  <si>
    <t>CE04</t>
  </si>
  <si>
    <t>Community-focused school funding and/or grants</t>
  </si>
  <si>
    <t>Community-focused school facilities income</t>
  </si>
  <si>
    <t>I16</t>
  </si>
  <si>
    <t>I17</t>
  </si>
  <si>
    <t>Community-focused school staff</t>
  </si>
  <si>
    <t>Community-focused school costs</t>
  </si>
  <si>
    <t>E31</t>
  </si>
  <si>
    <t>E32</t>
  </si>
  <si>
    <t>TOTAL CAPITAL INCOME</t>
  </si>
  <si>
    <t>TOTAL CAPITAL EXPENDITURE</t>
  </si>
  <si>
    <t>Name</t>
  </si>
  <si>
    <t>Position</t>
  </si>
  <si>
    <t>Date</t>
  </si>
  <si>
    <t>Head Teacher</t>
  </si>
  <si>
    <t>DfE Number</t>
  </si>
  <si>
    <t>School Name</t>
  </si>
  <si>
    <t>Phase</t>
  </si>
  <si>
    <t>Reporting Period</t>
  </si>
  <si>
    <t>Year</t>
  </si>
  <si>
    <t>URN</t>
  </si>
  <si>
    <t>Current LAESTAB</t>
  </si>
  <si>
    <t>Sector</t>
  </si>
  <si>
    <t>BEYA</t>
  </si>
  <si>
    <t>Nursery</t>
  </si>
  <si>
    <t>Moss Hall Nursery</t>
  </si>
  <si>
    <t>Akiva School</t>
  </si>
  <si>
    <t>Primary</t>
  </si>
  <si>
    <t>All Saints' CE Primary School NW2</t>
  </si>
  <si>
    <t>All Saints' CE Primary School, N20</t>
  </si>
  <si>
    <t>Annunciation Catholic Infant School</t>
  </si>
  <si>
    <t>Annunciation Catholic Junior School</t>
  </si>
  <si>
    <t>Barnfield School</t>
  </si>
  <si>
    <t>Beis Yaakov</t>
  </si>
  <si>
    <t>Beit Shvidler Primary School</t>
  </si>
  <si>
    <t>Bell Lane Primary School</t>
  </si>
  <si>
    <t>Blessed Dominic School</t>
  </si>
  <si>
    <t>Brookland Infant  &amp; Nursery School</t>
  </si>
  <si>
    <t>Brookland Junior School</t>
  </si>
  <si>
    <t>Brunswick Park Primary &amp; Nursery School</t>
  </si>
  <si>
    <t>Chalgrove Primary School</t>
  </si>
  <si>
    <t>Christ Church CE Primary School</t>
  </si>
  <si>
    <t>Church Hill Primary School</t>
  </si>
  <si>
    <t>Colindale School</t>
  </si>
  <si>
    <t>Coppetts Wood</t>
  </si>
  <si>
    <t>Courtland School</t>
  </si>
  <si>
    <t>Cromer Road Primary School</t>
  </si>
  <si>
    <t>Danegrove JMI School</t>
  </si>
  <si>
    <t>Deansbrook Infant School</t>
  </si>
  <si>
    <t>Dollis Primary School</t>
  </si>
  <si>
    <t>Edgware Primary School</t>
  </si>
  <si>
    <t>Fairway Primary School</t>
  </si>
  <si>
    <t>Foulds</t>
  </si>
  <si>
    <t>Frith Manor School</t>
  </si>
  <si>
    <t>Garden Suburb Infant School</t>
  </si>
  <si>
    <t>Garden Suburb Junior</t>
  </si>
  <si>
    <t>Goldbeaters Primary School</t>
  </si>
  <si>
    <t>Hasmonean Primary School</t>
  </si>
  <si>
    <t>Hollickwood JMI School</t>
  </si>
  <si>
    <t>Holly Park School</t>
  </si>
  <si>
    <t>Holy Trinity School</t>
  </si>
  <si>
    <t>Livingstone School</t>
  </si>
  <si>
    <t>Manorside Primary School</t>
  </si>
  <si>
    <t>Martin Primary School</t>
  </si>
  <si>
    <t>Mathilda Marks-Kennedy School</t>
  </si>
  <si>
    <t>Menorah Foundation School</t>
  </si>
  <si>
    <t>Menorah Primary School</t>
  </si>
  <si>
    <t>Monken Hadley C E Primary School</t>
  </si>
  <si>
    <t>Monkfrith School</t>
  </si>
  <si>
    <t>Moss Hall Infant School</t>
  </si>
  <si>
    <t>Moss Hall Junior School</t>
  </si>
  <si>
    <t>Northside School</t>
  </si>
  <si>
    <t>Orion Primary School</t>
  </si>
  <si>
    <t>Osidge Primary School</t>
  </si>
  <si>
    <t>Our Lady of Lourdes School</t>
  </si>
  <si>
    <t>Pardes House School</t>
  </si>
  <si>
    <t>Queenswell Junior School</t>
  </si>
  <si>
    <t>Rosh Pinah</t>
  </si>
  <si>
    <t>Sacred Heart School</t>
  </si>
  <si>
    <t>St Agnes RC Primary School</t>
  </si>
  <si>
    <t>St Andrew's C E</t>
  </si>
  <si>
    <t>St John's CE School N11</t>
  </si>
  <si>
    <t>St Joseph's Primary School</t>
  </si>
  <si>
    <t>St Mary's C E Primary School N3</t>
  </si>
  <si>
    <t>St Mary's School EN4</t>
  </si>
  <si>
    <t>St Paul's School, N11</t>
  </si>
  <si>
    <t>St Theresa's R.C. Primary School</t>
  </si>
  <si>
    <t>St Vincent's Catholic Primary School</t>
  </si>
  <si>
    <t>Sunnyfields Primary School</t>
  </si>
  <si>
    <t>Trent  C of E Primary School</t>
  </si>
  <si>
    <t>Tudor School</t>
  </si>
  <si>
    <t>Underhill School</t>
  </si>
  <si>
    <t>Wessex  Gardens Primary School</t>
  </si>
  <si>
    <t>Whitings Hill Primary School</t>
  </si>
  <si>
    <t>Woodcroft Primary School</t>
  </si>
  <si>
    <t>Woodridge  Primary School</t>
  </si>
  <si>
    <t>Northgate</t>
  </si>
  <si>
    <t>PRU</t>
  </si>
  <si>
    <t>Pavilion</t>
  </si>
  <si>
    <t>Secondary</t>
  </si>
  <si>
    <t>Finchley Catholic High School</t>
  </si>
  <si>
    <t>Friern Barnet School</t>
  </si>
  <si>
    <t>JCoSS</t>
  </si>
  <si>
    <t>Menorah High School (Girls)</t>
  </si>
  <si>
    <t>St. James' Catholic High School</t>
  </si>
  <si>
    <t>Special</t>
  </si>
  <si>
    <t>Mapledown</t>
  </si>
  <si>
    <t>Northway</t>
  </si>
  <si>
    <t>Oakleigh</t>
  </si>
  <si>
    <t>All through</t>
  </si>
  <si>
    <t>St Mary's &amp; St John's CE School</t>
  </si>
  <si>
    <t>DFE No:</t>
  </si>
  <si>
    <t>Phase:</t>
  </si>
  <si>
    <t>DfE</t>
  </si>
  <si>
    <t>Period</t>
  </si>
  <si>
    <t>IN YEAR REVENUE ACCOUNTS</t>
  </si>
  <si>
    <t>Akiva</t>
  </si>
  <si>
    <t>Edgware Primary</t>
  </si>
  <si>
    <t>Martin Primary</t>
  </si>
  <si>
    <t>I01</t>
  </si>
  <si>
    <t>I03</t>
  </si>
  <si>
    <t>I04</t>
  </si>
  <si>
    <t>I05</t>
  </si>
  <si>
    <t>High needs SEN top-up funding</t>
  </si>
  <si>
    <t>E28a</t>
  </si>
  <si>
    <t>E28b</t>
  </si>
  <si>
    <t>OB01</t>
  </si>
  <si>
    <t>OB03</t>
  </si>
  <si>
    <t>OB02</t>
  </si>
  <si>
    <t>REVENUE BALANCES</t>
  </si>
  <si>
    <t>Pupil focused revenue balance brought forward</t>
  </si>
  <si>
    <t>Community focused revenue balance brought forward</t>
  </si>
  <si>
    <t>Balances carried to next year</t>
  </si>
  <si>
    <t>Pupil focused revenue balance carried forwards</t>
  </si>
  <si>
    <t>IN YEAR CAPITAL ACCOUNTS</t>
  </si>
  <si>
    <t>CAPITAL BALANCES</t>
  </si>
  <si>
    <t>IN-YEAR REVENUE MOVEMENT [surplus/(deficit)]</t>
  </si>
  <si>
    <t>IN-YEAR CAPITAL MOVEMENT [surplus/(deficit)]</t>
  </si>
  <si>
    <t>Capital balance carried forwards</t>
  </si>
  <si>
    <t xml:space="preserve">Capital balance brought forwards </t>
  </si>
  <si>
    <t>OB01 + OB02</t>
  </si>
  <si>
    <t>Total revenue balance carried forward</t>
  </si>
  <si>
    <t>Cost Centre</t>
  </si>
  <si>
    <t>RBS Number</t>
  </si>
  <si>
    <t>Total Capital Income</t>
  </si>
  <si>
    <t>Reporting Date</t>
  </si>
  <si>
    <t>REPORTING DATE</t>
  </si>
  <si>
    <t>In year capital movement</t>
  </si>
  <si>
    <t>JCOSS</t>
  </si>
  <si>
    <t>Mathilda Marks Kennedy</t>
  </si>
  <si>
    <t>Woodcroft Primary</t>
  </si>
  <si>
    <t>I08a</t>
  </si>
  <si>
    <t>Income from letting premises</t>
  </si>
  <si>
    <t>Other income from facilities and services</t>
  </si>
  <si>
    <t>I08b</t>
  </si>
  <si>
    <t>Variance</t>
  </si>
  <si>
    <t>Direct revenue financing (from E30)</t>
  </si>
  <si>
    <t>Cost Centre:</t>
  </si>
  <si>
    <t>Please attach system spend to date report in the relevant sheet</t>
  </si>
  <si>
    <t>St Michael's Catholic Grammar School</t>
  </si>
  <si>
    <t>St Catherine's R C Primary</t>
  </si>
  <si>
    <t>St Paul's CE Primary, NW7</t>
  </si>
  <si>
    <t>St John's CE N20</t>
  </si>
  <si>
    <t>B06</t>
  </si>
  <si>
    <t>B03+B05</t>
  </si>
  <si>
    <t>Menorah Foundation</t>
  </si>
  <si>
    <t>I18a</t>
  </si>
  <si>
    <t>I18b</t>
  </si>
  <si>
    <t>I18c</t>
  </si>
  <si>
    <t>I18d</t>
  </si>
  <si>
    <t>School</t>
  </si>
  <si>
    <t>Beit Shvidler</t>
  </si>
  <si>
    <t>Queenswell Federation</t>
  </si>
  <si>
    <t>Menorah Primary</t>
  </si>
  <si>
    <t>Bell Lane</t>
  </si>
  <si>
    <t>Blessed Dominic</t>
  </si>
  <si>
    <t>Church Hill</t>
  </si>
  <si>
    <t>Danegrove</t>
  </si>
  <si>
    <t>Hollickwood</t>
  </si>
  <si>
    <t>Underhill</t>
  </si>
  <si>
    <t>St Agnes</t>
  </si>
  <si>
    <t>Menorah High</t>
  </si>
  <si>
    <t>St Michaels</t>
  </si>
  <si>
    <t>Prepared By</t>
  </si>
  <si>
    <t>B01 &amp; B02</t>
  </si>
  <si>
    <t>Dollis Primary</t>
  </si>
  <si>
    <t>Shalom Noam</t>
  </si>
  <si>
    <t>Frith Manor</t>
  </si>
  <si>
    <t>St Marys N3</t>
  </si>
  <si>
    <t>Trent</t>
  </si>
  <si>
    <t>Whitings Hill</t>
  </si>
  <si>
    <t>Shalom Noam Primary School</t>
  </si>
  <si>
    <t>BANK RECONCILIATION SUMMARY</t>
  </si>
  <si>
    <t>BANK STATEMENT BALANCES AS AT</t>
  </si>
  <si>
    <t>NAT WEST STATEMENT NO:</t>
  </si>
  <si>
    <t>NAT WEST RESERV STATEMENT NO:</t>
  </si>
  <si>
    <t>Sub Total</t>
  </si>
  <si>
    <t>LESS UNPRESENTED CHEQUES</t>
  </si>
  <si>
    <t>PLUS UNPRESENTED INCOME</t>
  </si>
  <si>
    <t>ADJUSTED BANK BALANCE</t>
  </si>
  <si>
    <t>CUMULATIVE INCOME</t>
  </si>
  <si>
    <t>CUMULATIVE EXPENDITURE</t>
  </si>
  <si>
    <t>AGREES WITH ADJUSTED BANK BALANCE</t>
  </si>
  <si>
    <t>Prepared by</t>
  </si>
  <si>
    <t>Authorised by</t>
  </si>
  <si>
    <t>Woodridge</t>
  </si>
  <si>
    <t>[a]</t>
  </si>
  <si>
    <t>[b]</t>
  </si>
  <si>
    <t>Balance brought forward from previous year</t>
  </si>
  <si>
    <t>Revenue Income</t>
  </si>
  <si>
    <t>Mid year virements</t>
  </si>
  <si>
    <t>[c] = [a] + [b]</t>
  </si>
  <si>
    <t>[d]</t>
  </si>
  <si>
    <t>Total revenue opening balance</t>
  </si>
  <si>
    <t>Funds delegated by the LA</t>
  </si>
  <si>
    <t>Pupil Premium</t>
  </si>
  <si>
    <t>Northside</t>
  </si>
  <si>
    <t>St Pauls NW7</t>
  </si>
  <si>
    <t>Barnfield</t>
  </si>
  <si>
    <t>Brookland Jun</t>
  </si>
  <si>
    <t>Brookland Inf</t>
  </si>
  <si>
    <t>Brunswick Park</t>
  </si>
  <si>
    <t>Colindale</t>
  </si>
  <si>
    <t>Courtland</t>
  </si>
  <si>
    <t>Cromer Road</t>
  </si>
  <si>
    <t>Deansbrook Inf</t>
  </si>
  <si>
    <t>Fairway</t>
  </si>
  <si>
    <t>Garden Suburb Jnr</t>
  </si>
  <si>
    <t>Garden Suburb Inf</t>
  </si>
  <si>
    <t>Goldbeaters</t>
  </si>
  <si>
    <t>Holly Park</t>
  </si>
  <si>
    <t>Livingstone</t>
  </si>
  <si>
    <t>Manorside</t>
  </si>
  <si>
    <t>Monkfrith</t>
  </si>
  <si>
    <t>Moss Hall Jun</t>
  </si>
  <si>
    <t>Moss Hall Inf</t>
  </si>
  <si>
    <t>Tudor</t>
  </si>
  <si>
    <t>Chalgrove</t>
  </si>
  <si>
    <t>Sunnyfields</t>
  </si>
  <si>
    <t>Queenswell Federated</t>
  </si>
  <si>
    <t>Wessex Gardens</t>
  </si>
  <si>
    <t>Orion</t>
  </si>
  <si>
    <t>All Saints NW2</t>
  </si>
  <si>
    <t>Christ Church</t>
  </si>
  <si>
    <t>Holy Trinity</t>
  </si>
  <si>
    <t>Monken Hadley</t>
  </si>
  <si>
    <t>St Johns N11</t>
  </si>
  <si>
    <t>St Johns N20</t>
  </si>
  <si>
    <t>St Marys EN4</t>
  </si>
  <si>
    <t>St Pauls N11</t>
  </si>
  <si>
    <t>St Andrews</t>
  </si>
  <si>
    <t>All Saints N20</t>
  </si>
  <si>
    <t>Annunciation Inf</t>
  </si>
  <si>
    <t>St Catherines</t>
  </si>
  <si>
    <t>St Vincents</t>
  </si>
  <si>
    <t>St Theresas</t>
  </si>
  <si>
    <t>St Josephs Pri</t>
  </si>
  <si>
    <t>Sacred Heart</t>
  </si>
  <si>
    <t>Annunciation Jun</t>
  </si>
  <si>
    <t>Hasmonean Primary</t>
  </si>
  <si>
    <t>St Mary's &amp; St Johns</t>
  </si>
  <si>
    <t>Friern Barnet</t>
  </si>
  <si>
    <t>Osidge</t>
  </si>
  <si>
    <t>Finchley Catholic High</t>
  </si>
  <si>
    <t>St James</t>
  </si>
  <si>
    <t>Total Income Revenue</t>
  </si>
  <si>
    <t>Total Expenditure Revenue</t>
  </si>
  <si>
    <t>In Year Surplus / (Deficit)</t>
  </si>
  <si>
    <t xml:space="preserve">Total Capital Income </t>
  </si>
  <si>
    <t xml:space="preserve">Total Capital Expenditure </t>
  </si>
  <si>
    <t>Funds Delegated by the LA</t>
  </si>
  <si>
    <t>Funding for Sixth Form Students</t>
  </si>
  <si>
    <t>SEN Funding</t>
  </si>
  <si>
    <t>Funding for Minority Ethnic Pupils</t>
  </si>
  <si>
    <t>Other Government Grants</t>
  </si>
  <si>
    <t>Other Grants and Payments</t>
  </si>
  <si>
    <t>Income from Lettings</t>
  </si>
  <si>
    <t>Income from Catering</t>
  </si>
  <si>
    <t>Supply Teacher Insurance Claims</t>
  </si>
  <si>
    <t>Other Insurance Claims</t>
  </si>
  <si>
    <t>Contributions to Educational Visits</t>
  </si>
  <si>
    <t>Donations and/or Voluntary Funds</t>
  </si>
  <si>
    <t>Pupil Ext Sch Funding and/or Grants</t>
  </si>
  <si>
    <t>Community Focused Funding and/or Grants</t>
  </si>
  <si>
    <t>Community Focused Facilites Income</t>
  </si>
  <si>
    <t>Covid-19 JRS</t>
  </si>
  <si>
    <t>Covid-19 Exceptional Costs</t>
  </si>
  <si>
    <t>Covid-19 Catch-up Premium / DEP</t>
  </si>
  <si>
    <t>Other Additional Grants</t>
  </si>
  <si>
    <t>Teaching Staff</t>
  </si>
  <si>
    <t>Supply Teaching Staff</t>
  </si>
  <si>
    <t>Education Support Staff</t>
  </si>
  <si>
    <t>Premises Staff</t>
  </si>
  <si>
    <t>Administrative and Clerical Staff</t>
  </si>
  <si>
    <t>Catering Staff</t>
  </si>
  <si>
    <t>Other Staff</t>
  </si>
  <si>
    <t>Indirect Employee Expenses</t>
  </si>
  <si>
    <t>Development and Training</t>
  </si>
  <si>
    <t>Supply Teacher Insurance</t>
  </si>
  <si>
    <t>Other Staff Related Insurance</t>
  </si>
  <si>
    <t>Building Maintenance and Improvement</t>
  </si>
  <si>
    <t>Grounds Maintenance and Improvement</t>
  </si>
  <si>
    <t>Cleaning and Caretaking</t>
  </si>
  <si>
    <t>Water and Sewerage</t>
  </si>
  <si>
    <t>Other Occupation Costs</t>
  </si>
  <si>
    <t>Learning Resources (not ICT)</t>
  </si>
  <si>
    <t>ICT Learning Resources</t>
  </si>
  <si>
    <t>Exam Fees</t>
  </si>
  <si>
    <t>Administrative Supplies</t>
  </si>
  <si>
    <t>Other Insurance Costs</t>
  </si>
  <si>
    <t>Special Facilities</t>
  </si>
  <si>
    <t>Catering Supplies</t>
  </si>
  <si>
    <t>Agency Supply Teaching Staff</t>
  </si>
  <si>
    <t>Bought in Prof Services - Curric</t>
  </si>
  <si>
    <t>Bought in professional services – other (except PFI)</t>
  </si>
  <si>
    <t>Bought in professional services – other (PFI)</t>
  </si>
  <si>
    <t>Loan Interest</t>
  </si>
  <si>
    <t>Revenue Contributions to Capital</t>
  </si>
  <si>
    <t>Community Focused School Staff</t>
  </si>
  <si>
    <t>Community Focused School Costs</t>
  </si>
  <si>
    <t>Voluntary or Private income</t>
  </si>
  <si>
    <t>Direct revenue financing (revenue contributions to capital)</t>
  </si>
  <si>
    <t>Acquisition of Land and Existing Buildings</t>
  </si>
  <si>
    <t>New Construction Conversion and Renovation</t>
  </si>
  <si>
    <t>Vehicles, Plant, Equipment and Machinery</t>
  </si>
  <si>
    <t>Information and Communication Technology</t>
  </si>
  <si>
    <t>Our Lady of Lourdes</t>
  </si>
  <si>
    <t>Queenswell Inf</t>
  </si>
  <si>
    <t>Revenue Opening Balance</t>
  </si>
  <si>
    <t>Business Manager</t>
  </si>
  <si>
    <t>Unpresented Items</t>
  </si>
  <si>
    <t>% Variance</t>
  </si>
  <si>
    <t>Instructions to completing this template:</t>
  </si>
  <si>
    <t>Variance (budget vs Forecast)</t>
  </si>
  <si>
    <t>Actual Todate</t>
  </si>
  <si>
    <t>Projected Outturn</t>
  </si>
  <si>
    <t>[e]</t>
  </si>
  <si>
    <t>[f]</t>
  </si>
  <si>
    <t>[c] - [f]</t>
  </si>
  <si>
    <t>Income from other additional grants</t>
  </si>
  <si>
    <t>I18D</t>
  </si>
  <si>
    <t>I18C</t>
  </si>
  <si>
    <t>I18A</t>
  </si>
  <si>
    <t>Revenue Balance (As per budget submission)</t>
  </si>
  <si>
    <t>Revised Revenue Balance</t>
  </si>
  <si>
    <t>Projected Revenue Reserves</t>
  </si>
  <si>
    <t xml:space="preserve">% </t>
  </si>
  <si>
    <t>[d]/[c]</t>
  </si>
  <si>
    <t>[f] = [c] - [e]</t>
  </si>
  <si>
    <t>[f]/[c]</t>
  </si>
  <si>
    <t>Ratified Budget</t>
  </si>
  <si>
    <t>Revised Budget</t>
  </si>
  <si>
    <t>Grants relationed to COVID-19 catch-up activity</t>
  </si>
  <si>
    <t>REVENUE INCOME</t>
  </si>
  <si>
    <t>REVENUE EXPENDITURE</t>
  </si>
  <si>
    <t>CAPITAL INCOME</t>
  </si>
  <si>
    <t>CAPITAL EXPENDITURE</t>
  </si>
  <si>
    <t>E20A</t>
  </si>
  <si>
    <t>E20B</t>
  </si>
  <si>
    <t>E20C</t>
  </si>
  <si>
    <t>E20D</t>
  </si>
  <si>
    <t>E20E</t>
  </si>
  <si>
    <t>E20F</t>
  </si>
  <si>
    <t>E20G</t>
  </si>
  <si>
    <t>CE04A</t>
  </si>
  <si>
    <t>CE04B</t>
  </si>
  <si>
    <t>CE04C</t>
  </si>
  <si>
    <t>CE04D</t>
  </si>
  <si>
    <t>CE04E</t>
  </si>
  <si>
    <t>TOTAL REVENUE INCOME</t>
  </si>
  <si>
    <t>Community focused revenue balance carried forward</t>
  </si>
  <si>
    <t>B01+B02+B06</t>
  </si>
  <si>
    <t>Forecast Summary</t>
  </si>
  <si>
    <t>In-year Revenue Balance</t>
  </si>
  <si>
    <t>Capital Expenditure</t>
  </si>
  <si>
    <t>In-year Capital Income</t>
  </si>
  <si>
    <t>Revenue Closing Balance</t>
  </si>
  <si>
    <t>Capital Opening Balance</t>
  </si>
  <si>
    <t>Capital Closing Balance</t>
  </si>
  <si>
    <t>Total Cumulative Reserves</t>
  </si>
  <si>
    <t>Actual todate</t>
  </si>
  <si>
    <t>Mid year virement</t>
  </si>
  <si>
    <t>I01 - I18</t>
  </si>
  <si>
    <t xml:space="preserve">Revenue Expenditure </t>
  </si>
  <si>
    <t>E01 - E32</t>
  </si>
  <si>
    <t>CI01 - CI04</t>
  </si>
  <si>
    <t>CE01 - CE04</t>
  </si>
  <si>
    <t>IN-YEAR REVENUE MOVEMENT [surplus/ (deficit)]</t>
  </si>
  <si>
    <t>Total Capital Expnediture</t>
  </si>
  <si>
    <t>Total Reserves</t>
  </si>
  <si>
    <t>Check</t>
  </si>
  <si>
    <t>J</t>
  </si>
  <si>
    <t>j</t>
  </si>
  <si>
    <t>Approved By</t>
  </si>
  <si>
    <t>Position (Update as appropriate)</t>
  </si>
  <si>
    <t>I certify that the figures above agree to our financial system's figures and any projections reflect our latest estimates.</t>
  </si>
  <si>
    <t>General Comments</t>
  </si>
  <si>
    <t>Signature</t>
  </si>
  <si>
    <t>Reserves</t>
  </si>
  <si>
    <t>RBS Number COST CENTRE 99999</t>
  </si>
  <si>
    <t xml:space="preserve">Opening Revenue Balance </t>
  </si>
  <si>
    <t>Total Revenue Expenditure</t>
  </si>
  <si>
    <t>Inyear Movement</t>
  </si>
  <si>
    <t>Closing revenue balance</t>
  </si>
  <si>
    <t>Total Capital Expenditure</t>
  </si>
  <si>
    <t>Total Closing Balance</t>
  </si>
  <si>
    <t>GLCode</t>
  </si>
  <si>
    <t>CFR</t>
  </si>
  <si>
    <t xml:space="preserve">Total </t>
  </si>
  <si>
    <t>Budgets 2024 -25</t>
  </si>
  <si>
    <t>ACCADEMY</t>
  </si>
  <si>
    <t>PRU's</t>
  </si>
  <si>
    <t>All Through</t>
  </si>
  <si>
    <t>Details</t>
  </si>
  <si>
    <t xml:space="preserve">Pardes House </t>
  </si>
  <si>
    <t>Bell Lane CC</t>
  </si>
  <si>
    <t>Coppetts Wood CC</t>
  </si>
  <si>
    <t>Fairway CC</t>
  </si>
  <si>
    <t>Underhill CC</t>
  </si>
  <si>
    <t>Income</t>
  </si>
  <si>
    <t>Expenditure</t>
  </si>
  <si>
    <t>Surplus / (Deficit) Brought Fwd</t>
  </si>
  <si>
    <t>Cumulative Surplus / (Deficit) C/Fwd</t>
  </si>
  <si>
    <t>Cap Surplus / (Deficit) Brought Fwd</t>
  </si>
  <si>
    <t>held for future yrs</t>
  </si>
  <si>
    <t>revised contingency</t>
  </si>
  <si>
    <t xml:space="preserve">Any general comments that is not captured under variance explanatoins.
Any deviations from the proposed savings to recover form a deficit.
</t>
  </si>
  <si>
    <t>Please choose your school</t>
  </si>
  <si>
    <t>Step 1 :</t>
  </si>
  <si>
    <t>Step 2</t>
  </si>
  <si>
    <t>Complete the cell coloured in "light yellow"</t>
  </si>
  <si>
    <t>Select your school from above.</t>
  </si>
  <si>
    <t>Step 3</t>
  </si>
  <si>
    <t>Paste the relevant system reports in the sheets highlighted in "yellow"</t>
  </si>
  <si>
    <t>Barnet Maintained Schools' Quarterly Return Template 2025-26</t>
  </si>
  <si>
    <t>2025-26</t>
  </si>
  <si>
    <t>Step 4</t>
  </si>
  <si>
    <t>If your school has an approved licenced deficit, please complete the "Licenced Deficit Monitoring" tab</t>
  </si>
  <si>
    <t>2024-25 Submitted Outturn</t>
  </si>
  <si>
    <t>ICT learning resources- Connectivity</t>
  </si>
  <si>
    <t>ICT learning resources- On Site Servers</t>
  </si>
  <si>
    <t>ICT learning resources- Learning Resources</t>
  </si>
  <si>
    <t>ICT learning resources- Admin Software</t>
  </si>
  <si>
    <t>ICT learning resources- Laptops, Desktops, Tablets</t>
  </si>
  <si>
    <t>ICT learning resources- Other Hardware</t>
  </si>
  <si>
    <t>ICT learning resources- IT Support</t>
  </si>
  <si>
    <t>Information and communication technology- Connectivity</t>
  </si>
  <si>
    <t>Information and communication technology- On Site Servers</t>
  </si>
  <si>
    <t>Information and communication technology- Admin, software &amp; systems</t>
  </si>
  <si>
    <t>Information and communication technology- Laptops, desktops, tablets</t>
  </si>
  <si>
    <t>Information and communication technology- Other Hardware</t>
  </si>
  <si>
    <t>2024-25 Outturn</t>
  </si>
  <si>
    <t>Opening capital balance 
2024-25</t>
  </si>
  <si>
    <t>Opening capital balance 2025-26</t>
  </si>
  <si>
    <t>This line is no longer used</t>
  </si>
  <si>
    <t>Assets</t>
  </si>
  <si>
    <t>Bank Balance</t>
  </si>
  <si>
    <t>Bank account 1</t>
  </si>
  <si>
    <t>Bank account 2</t>
  </si>
  <si>
    <t>Bank account 3</t>
  </si>
  <si>
    <t>31/03/2024 Total bank balance as per the accounting software</t>
  </si>
  <si>
    <t>Petty cash</t>
  </si>
  <si>
    <t>Revenue Debtors/Payments in Advance</t>
  </si>
  <si>
    <t>Capital Debtors/Payments in Advance</t>
  </si>
  <si>
    <t>Balancing Figure</t>
  </si>
  <si>
    <t>Total Current Assets</t>
  </si>
  <si>
    <t>Revenue Creditors/Receipts in Advance</t>
  </si>
  <si>
    <t>Capital Creditors/Receipts in Advance</t>
  </si>
  <si>
    <t>Total Current liabilities</t>
  </si>
  <si>
    <t>Is the School Still on track to deliver its recovery plan?</t>
  </si>
  <si>
    <t>Yes</t>
  </si>
  <si>
    <t>No</t>
  </si>
  <si>
    <t>If "No"- Please provide an explaination as to why the school is not on track.
Please include any details on why the deficit has increased, how long you expect the deficit to now take to recover, and any further details you feel is relevant</t>
  </si>
  <si>
    <t>E10135</t>
  </si>
  <si>
    <t>E10132</t>
  </si>
  <si>
    <t>E11094</t>
  </si>
  <si>
    <t>E10040</t>
  </si>
  <si>
    <t>E10042</t>
  </si>
  <si>
    <t>E10043</t>
  </si>
  <si>
    <t>E10117</t>
  </si>
  <si>
    <t>E10044</t>
  </si>
  <si>
    <t>E10128</t>
  </si>
  <si>
    <t>E11278</t>
  </si>
  <si>
    <t>E10115</t>
  </si>
  <si>
    <t>E10047</t>
  </si>
  <si>
    <t>E10046</t>
  </si>
  <si>
    <t>E10048</t>
  </si>
  <si>
    <t>E10118</t>
  </si>
  <si>
    <t>E10050</t>
  </si>
  <si>
    <t>E10051</t>
  </si>
  <si>
    <t>E10054</t>
  </si>
  <si>
    <t>E10055</t>
  </si>
  <si>
    <t>E10056</t>
  </si>
  <si>
    <t>E10057</t>
  </si>
  <si>
    <t>E10083</t>
  </si>
  <si>
    <t>E10059</t>
  </si>
  <si>
    <t>E10063</t>
  </si>
  <si>
    <t>E10064</t>
  </si>
  <si>
    <t>E10065</t>
  </si>
  <si>
    <t>E10066</t>
  </si>
  <si>
    <t>E10068</t>
  </si>
  <si>
    <t>E10067</t>
  </si>
  <si>
    <t>E10069</t>
  </si>
  <si>
    <t>E10121</t>
  </si>
  <si>
    <t>E10071</t>
  </si>
  <si>
    <t>E10072</t>
  </si>
  <si>
    <t>E10073</t>
  </si>
  <si>
    <t>E10074</t>
  </si>
  <si>
    <t>E10075</t>
  </si>
  <si>
    <t>E11093</t>
  </si>
  <si>
    <t>E10125</t>
  </si>
  <si>
    <t>E10126</t>
  </si>
  <si>
    <t>E10114</t>
  </si>
  <si>
    <t>E10078</t>
  </si>
  <si>
    <t>E10079</t>
  </si>
  <si>
    <t>E10081</t>
  </si>
  <si>
    <t>E10080</t>
  </si>
  <si>
    <t>E10082</t>
  </si>
  <si>
    <t>E10127</t>
  </si>
  <si>
    <t>E10085</t>
  </si>
  <si>
    <t>E10129</t>
  </si>
  <si>
    <t>E10086</t>
  </si>
  <si>
    <t>E10112</t>
  </si>
  <si>
    <t>E10110</t>
  </si>
  <si>
    <t>E10113</t>
  </si>
  <si>
    <t>E10087</t>
  </si>
  <si>
    <t>E10099</t>
  </si>
  <si>
    <t>E10088</t>
  </si>
  <si>
    <t>E10116</t>
  </si>
  <si>
    <t>E10089</t>
  </si>
  <si>
    <t>E10107</t>
  </si>
  <si>
    <t>E10092</t>
  </si>
  <si>
    <t>E10093</t>
  </si>
  <si>
    <t>E10095</t>
  </si>
  <si>
    <t>E10094</t>
  </si>
  <si>
    <t>E10108</t>
  </si>
  <si>
    <t>E10096</t>
  </si>
  <si>
    <t>E10097</t>
  </si>
  <si>
    <t>E10100</t>
  </si>
  <si>
    <t>E10101</t>
  </si>
  <si>
    <t>E10103</t>
  </si>
  <si>
    <t>E10124</t>
  </si>
  <si>
    <t>E10105</t>
  </si>
  <si>
    <t>E10123</t>
  </si>
  <si>
    <t>E10109</t>
  </si>
  <si>
    <t>E10185</t>
  </si>
  <si>
    <t>E10188</t>
  </si>
  <si>
    <t>E10145</t>
  </si>
  <si>
    <t>E10139</t>
  </si>
  <si>
    <t>E11174</t>
  </si>
  <si>
    <t>E11513</t>
  </si>
  <si>
    <t>E10148</t>
  </si>
  <si>
    <t>E10142</t>
  </si>
  <si>
    <t>E10159</t>
  </si>
  <si>
    <t>E10157</t>
  </si>
  <si>
    <t>E10158</t>
  </si>
  <si>
    <t>E10698</t>
  </si>
  <si>
    <t>Complete the 3.Reconciliaiton sheet</t>
  </si>
  <si>
    <t>Step 5</t>
  </si>
  <si>
    <t>Balance Sheet</t>
  </si>
  <si>
    <t>DFE</t>
  </si>
  <si>
    <t>`</t>
  </si>
  <si>
    <t>Comments</t>
  </si>
  <si>
    <r>
      <rPr>
        <b/>
        <sz val="12"/>
        <color theme="1"/>
        <rFont val="Calibri"/>
        <family val="2"/>
        <scheme val="minor"/>
      </rPr>
      <t>Less:</t>
    </r>
    <r>
      <rPr>
        <sz val="12"/>
        <color theme="1"/>
        <rFont val="Calibri"/>
        <family val="2"/>
        <scheme val="minor"/>
      </rPr>
      <t xml:space="preserve"> Unpresented cheques (all bank accounts)</t>
    </r>
  </si>
  <si>
    <t>PLEASE PASTE YOUR UNPRESENTED ITEMS ONTO THE “UNPRESENTED ITEMS” TAB</t>
  </si>
  <si>
    <r>
      <rPr>
        <b/>
        <sz val="12"/>
        <color theme="1"/>
        <rFont val="Calibri"/>
        <family val="2"/>
        <scheme val="minor"/>
      </rPr>
      <t xml:space="preserve">Plus: </t>
    </r>
    <r>
      <rPr>
        <sz val="12"/>
        <color theme="1"/>
        <rFont val="Calibri"/>
        <family val="2"/>
        <scheme val="minor"/>
      </rPr>
      <t xml:space="preserve">Unpresented income (all bank accounts). </t>
    </r>
    <r>
      <rPr>
        <b/>
        <sz val="12"/>
        <color theme="1"/>
        <rFont val="Calibri"/>
        <family val="2"/>
        <scheme val="minor"/>
      </rPr>
      <t>Including VAT</t>
    </r>
  </si>
  <si>
    <t>PLEASE PASTE YOUR UNPRESENTED ITEMS ONTO THE “UNPRESENTED ITEMS” TAB.</t>
  </si>
  <si>
    <r>
      <t>Current Assets (</t>
    </r>
    <r>
      <rPr>
        <sz val="12"/>
        <color theme="0"/>
        <rFont val="Calibri"/>
        <family val="2"/>
        <scheme val="minor"/>
      </rPr>
      <t>Please ensure the figures entered below are</t>
    </r>
    <r>
      <rPr>
        <b/>
        <sz val="12"/>
        <color theme="0"/>
        <rFont val="Calibri"/>
        <family val="2"/>
        <scheme val="minor"/>
      </rPr>
      <t xml:space="preserve"> Positive figures)</t>
    </r>
  </si>
  <si>
    <r>
      <rPr>
        <b/>
        <sz val="12"/>
        <color theme="1"/>
        <rFont val="Calibri"/>
        <family val="2"/>
        <scheme val="minor"/>
      </rPr>
      <t>Central Account</t>
    </r>
    <r>
      <rPr>
        <sz val="12"/>
        <color theme="1"/>
        <rFont val="Calibri"/>
        <family val="2"/>
        <scheme val="minor"/>
      </rPr>
      <t xml:space="preserve"> before Accruals (Schools using Arbor a.k RM software)
(Enter here if the Central Account is positive)</t>
    </r>
  </si>
  <si>
    <r>
      <rPr>
        <b/>
        <sz val="12"/>
        <color theme="1"/>
        <rFont val="Calibri"/>
        <family val="2"/>
        <scheme val="minor"/>
      </rPr>
      <t>Payroll Control</t>
    </r>
    <r>
      <rPr>
        <sz val="12"/>
        <color theme="1"/>
        <rFont val="Calibri"/>
        <family val="2"/>
        <scheme val="minor"/>
      </rPr>
      <t xml:space="preserve"> </t>
    </r>
    <r>
      <rPr>
        <sz val="12"/>
        <color rgb="FFFF0000"/>
        <rFont val="Calibri"/>
        <family val="2"/>
        <scheme val="minor"/>
      </rPr>
      <t xml:space="preserve"> (only to be used by schools with such an account in Arbor/RM system)</t>
    </r>
  </si>
  <si>
    <t xml:space="preserve">Enter here the balancing amount that needed to bring cell D55 to nil. </t>
  </si>
  <si>
    <r>
      <t>Current Liabilities (</t>
    </r>
    <r>
      <rPr>
        <sz val="12"/>
        <color theme="0"/>
        <rFont val="Calibri"/>
        <family val="2"/>
        <scheme val="minor"/>
      </rPr>
      <t>Please ensure the figures entered below are</t>
    </r>
    <r>
      <rPr>
        <b/>
        <sz val="12"/>
        <color theme="0"/>
        <rFont val="Calibri"/>
        <family val="2"/>
        <scheme val="minor"/>
      </rPr>
      <t xml:space="preserve"> negative figures)</t>
    </r>
  </si>
  <si>
    <r>
      <rPr>
        <b/>
        <sz val="12"/>
        <color theme="1"/>
        <rFont val="Calibri"/>
        <family val="2"/>
        <scheme val="minor"/>
      </rPr>
      <t>Central Account</t>
    </r>
    <r>
      <rPr>
        <sz val="12"/>
        <color theme="1"/>
        <rFont val="Calibri"/>
        <family val="2"/>
        <scheme val="minor"/>
      </rPr>
      <t xml:space="preserve"> before Accruals (Schools using Arbor a.k RM software)
</t>
    </r>
    <r>
      <rPr>
        <sz val="12"/>
        <color rgb="FFFF0000"/>
        <rFont val="Calibri"/>
        <family val="2"/>
        <scheme val="minor"/>
      </rPr>
      <t>(Enter here if the Central Account is negative)</t>
    </r>
  </si>
  <si>
    <r>
      <rPr>
        <b/>
        <sz val="12"/>
        <color theme="1"/>
        <rFont val="Calibri"/>
        <family val="2"/>
        <scheme val="minor"/>
      </rPr>
      <t>Payroll Control</t>
    </r>
    <r>
      <rPr>
        <sz val="12"/>
        <color theme="1"/>
        <rFont val="Calibri"/>
        <family val="2"/>
        <scheme val="minor"/>
      </rPr>
      <t xml:space="preserve"> </t>
    </r>
    <r>
      <rPr>
        <sz val="12"/>
        <color rgb="FFFF0000"/>
        <rFont val="Calibri"/>
        <family val="2"/>
        <scheme val="minor"/>
      </rPr>
      <t>(only to be used by schools with such an account in Arbor/RM system)</t>
    </r>
  </si>
  <si>
    <r>
      <t xml:space="preserve">Remaining unpaid </t>
    </r>
    <r>
      <rPr>
        <b/>
        <sz val="12"/>
        <color theme="1"/>
        <rFont val="Calibri"/>
        <family val="2"/>
        <scheme val="minor"/>
      </rPr>
      <t>cash advance</t>
    </r>
  </si>
  <si>
    <t>If the school had received a cash advance and not fully repaid the amount, please enter the outstanding cash advance</t>
  </si>
  <si>
    <t>NET ASSETS</t>
  </si>
  <si>
    <t>Pupil focused revenue</t>
  </si>
  <si>
    <t>Community focused revenue</t>
  </si>
  <si>
    <t>Capital balance</t>
  </si>
  <si>
    <t>Total Balance Brought Forward</t>
  </si>
  <si>
    <t>Total In year revenue balance</t>
  </si>
  <si>
    <t>Total in year capital balance</t>
  </si>
  <si>
    <t>Total in year movement</t>
  </si>
  <si>
    <t>Total Revenue carry forward</t>
  </si>
  <si>
    <t>Total Capital carry forward</t>
  </si>
  <si>
    <t>TOTAL YEAREND RESERVES</t>
  </si>
  <si>
    <t>VARIANCE</t>
  </si>
  <si>
    <t>I certify that the balances above agree with the balances position as per our School Financial System:</t>
  </si>
  <si>
    <t>Signed</t>
  </si>
  <si>
    <t>SCHOOL</t>
  </si>
  <si>
    <t>ORACLE COST CENTRE</t>
  </si>
  <si>
    <t>ACCRUAL</t>
  </si>
  <si>
    <t xml:space="preserve">CFR </t>
  </si>
  <si>
    <t>GL SUBJECTIVE</t>
  </si>
  <si>
    <t>Oracle Subjective Description</t>
  </si>
  <si>
    <t>CLASSIFICATION</t>
  </si>
  <si>
    <t>St Catherine's</t>
  </si>
  <si>
    <t>Debtor (Income)</t>
  </si>
  <si>
    <t>Central Government including DfE or EFA</t>
  </si>
  <si>
    <t>London Borough of Barnet excluding BELS and RE</t>
  </si>
  <si>
    <t>Other</t>
  </si>
  <si>
    <t>Receipts_in_advance</t>
  </si>
  <si>
    <t>Creditor</t>
  </si>
  <si>
    <t>BELS (Barnet Education &amp; Learning Service)/ISS</t>
  </si>
  <si>
    <t>Payment_in_advance</t>
  </si>
  <si>
    <t>St Agnes'</t>
  </si>
  <si>
    <t>St John's N20</t>
  </si>
  <si>
    <t>St Mary's N3</t>
  </si>
  <si>
    <t>Debtor (Expenditure)</t>
  </si>
  <si>
    <t>Local Authorities excluding London Borough of Barnet</t>
  </si>
  <si>
    <t>Woodcroft</t>
  </si>
  <si>
    <t>St Mary's EN4</t>
  </si>
  <si>
    <t xml:space="preserve">St Vincent's </t>
  </si>
  <si>
    <t xml:space="preserve">St Joseph's </t>
  </si>
  <si>
    <t>Capita (CSG/Customer Support Group)</t>
  </si>
  <si>
    <t xml:space="preserve">Underhill School </t>
  </si>
  <si>
    <t>St Paul's NW7</t>
  </si>
  <si>
    <t xml:space="preserve">St Andrew's </t>
  </si>
  <si>
    <t>St Theresa's</t>
  </si>
  <si>
    <t>Business Rates Payable</t>
  </si>
  <si>
    <t>Premises Insurance</t>
  </si>
  <si>
    <t>Education CFR Pupil Premium School</t>
  </si>
  <si>
    <t xml:space="preserve">Catering Supplies E25 </t>
  </si>
  <si>
    <t xml:space="preserve">Education CFR Curriculum Professional </t>
  </si>
  <si>
    <t>Proffessional Services Other (Exc PFI) E28a</t>
  </si>
  <si>
    <t>Education CFR Other Grants</t>
  </si>
  <si>
    <t>St James' Catholic</t>
  </si>
  <si>
    <t>E21 - Exam Fees</t>
  </si>
  <si>
    <t>Cleaning Services</t>
  </si>
  <si>
    <t>Other Energy Costs</t>
  </si>
  <si>
    <t>Northway Special</t>
  </si>
  <si>
    <t>SEN Funding I03</t>
  </si>
  <si>
    <t>Hire of Rooms and Halls Income</t>
  </si>
  <si>
    <t>i03</t>
  </si>
  <si>
    <t>Education CFR Donations and Voluntary</t>
  </si>
  <si>
    <t>COVID-19 catch-up package I18c</t>
  </si>
  <si>
    <t>Special Facilities E24</t>
  </si>
  <si>
    <t xml:space="preserve">Education CFR Staff Education </t>
  </si>
  <si>
    <t>St Michael's Grammar</t>
  </si>
  <si>
    <t>Catering Sales - Schools</t>
  </si>
  <si>
    <t xml:space="preserve">Learning Resources E19 </t>
  </si>
  <si>
    <t>Education CFR Administrative School</t>
  </si>
  <si>
    <t xml:space="preserve">Education CFR Funds Delegated </t>
  </si>
  <si>
    <t xml:space="preserve">Teaching Staff Gross Pay E01 </t>
  </si>
  <si>
    <t xml:space="preserve">Premises Staff Gross Pay E04 </t>
  </si>
  <si>
    <t>Education CFR Staff Admin &amp; Clerical</t>
  </si>
  <si>
    <t>Education CFR Other Occupation</t>
  </si>
  <si>
    <t>i06</t>
  </si>
  <si>
    <t>Schools Other Government Grants I06</t>
  </si>
  <si>
    <t>Finchley Catholic</t>
  </si>
  <si>
    <t>I08B</t>
  </si>
  <si>
    <t>Education CFR Income from Cont</t>
  </si>
  <si>
    <t>Education CFR Staff Supply Team</t>
  </si>
  <si>
    <t>Early Retirement Service Contr</t>
  </si>
  <si>
    <t>Building Repairs and Maintenance</t>
  </si>
  <si>
    <t>Salaries</t>
  </si>
  <si>
    <t>Pavilion PRU</t>
  </si>
  <si>
    <t>Academies</t>
  </si>
  <si>
    <t>E26 - Agency Supply Teachers</t>
  </si>
  <si>
    <t>St Mary's &amp; St John's</t>
  </si>
  <si>
    <t>Northgate PRU</t>
  </si>
  <si>
    <t>NHS</t>
  </si>
  <si>
    <t>Education CFR ICT Learning Resources</t>
  </si>
  <si>
    <t>Chalgrove Primary</t>
  </si>
  <si>
    <t xml:space="preserve">Foulds </t>
  </si>
  <si>
    <t>All Saints' NW2</t>
  </si>
  <si>
    <t>Annunciation Infant</t>
  </si>
  <si>
    <t xml:space="preserve"> Church Hill</t>
  </si>
  <si>
    <t>All Saints' N20</t>
  </si>
  <si>
    <t>Education CFR Report Supply Teacher Insurance</t>
  </si>
  <si>
    <t>Brookland Infant</t>
  </si>
  <si>
    <t>i12</t>
  </si>
  <si>
    <t>other</t>
  </si>
  <si>
    <t>e19</t>
  </si>
  <si>
    <t>e25</t>
  </si>
  <si>
    <t>i01</t>
  </si>
  <si>
    <t>Annunciation Junior</t>
  </si>
  <si>
    <t>Brookland Junior</t>
  </si>
  <si>
    <t>Staff Development and Training</t>
  </si>
  <si>
    <t>Garden Suburb Infant</t>
  </si>
  <si>
    <t>Pardes House</t>
  </si>
  <si>
    <t>Queenswell Schools</t>
  </si>
  <si>
    <t xml:space="preserve">Rosh Pinah </t>
  </si>
  <si>
    <t>i09</t>
  </si>
  <si>
    <t>creditor</t>
  </si>
  <si>
    <t>e27</t>
  </si>
  <si>
    <t>i05</t>
  </si>
  <si>
    <t>Mathilda Marks-Kennedy</t>
  </si>
  <si>
    <t>Moss Hall Infant</t>
  </si>
  <si>
    <t>Moss Hall Junior</t>
  </si>
  <si>
    <t>St Paul's CE N11</t>
  </si>
  <si>
    <t>St John's CE N11</t>
  </si>
  <si>
    <t>E10045</t>
  </si>
  <si>
    <t>E10061</t>
  </si>
  <si>
    <t>E10084</t>
  </si>
  <si>
    <t>Value</t>
  </si>
  <si>
    <t>Income from Other Education Additional Grants I18d</t>
  </si>
  <si>
    <t>Employer Liability Insurance</t>
  </si>
  <si>
    <t>Capital Income CI01</t>
  </si>
  <si>
    <t>Schools Capital Cost Clearing Control Account</t>
  </si>
  <si>
    <t>1) Finance system reports to 30th September 2025, showing income and expenditure by CFR code and opening balances</t>
  </si>
  <si>
    <t>2) Bank statements for period ended 30th September 2025</t>
  </si>
  <si>
    <t>3) System Bank Reconciliation as at 30th September 2025</t>
  </si>
  <si>
    <t>4) System reports showing unpresented cheques/deposits to 30th September 2025</t>
  </si>
  <si>
    <t>5) System report showing VAT income and expenditure to 30th September 2025</t>
  </si>
  <si>
    <t>Bank Rec as at 30 Sep 2025</t>
  </si>
  <si>
    <t xml:space="preserve"> Bank Statement 30 Sep 2025</t>
  </si>
  <si>
    <t>Q2</t>
  </si>
  <si>
    <t>Benchmark Data Status Report</t>
  </si>
  <si>
    <t>LEA Number</t>
  </si>
  <si>
    <t>Estab Number</t>
  </si>
  <si>
    <t>Federated Submission</t>
  </si>
  <si>
    <t>Federated Schools</t>
  </si>
  <si>
    <t>Status</t>
  </si>
  <si>
    <t>Errors</t>
  </si>
  <si>
    <t>OK Errors</t>
  </si>
  <si>
    <t>Financial Year</t>
  </si>
  <si>
    <t>Input System</t>
  </si>
  <si>
    <t>Data Prep</t>
  </si>
  <si>
    <t>Data Version</t>
  </si>
  <si>
    <t>Full Year</t>
  </si>
  <si>
    <t>Cash Or Accrual</t>
  </si>
  <si>
    <t>Rates Exempt</t>
  </si>
  <si>
    <t>Insurance</t>
  </si>
  <si>
    <t xml:space="preserve"> CI04</t>
  </si>
  <si>
    <t>DeMinimis</t>
  </si>
  <si>
    <t>B01</t>
  </si>
  <si>
    <t>B02</t>
  </si>
  <si>
    <t>B03</t>
  </si>
  <si>
    <t>B05</t>
  </si>
  <si>
    <t>B07</t>
  </si>
  <si>
    <t>Brookhill Nursery School</t>
  </si>
  <si>
    <t xml:space="preserve">3021001, 3021003  </t>
  </si>
  <si>
    <t>Authorised</t>
  </si>
  <si>
    <t>20242025</t>
  </si>
  <si>
    <t>XG25</t>
  </si>
  <si>
    <t>Y</t>
  </si>
  <si>
    <t>Final</t>
  </si>
  <si>
    <t>Accruals</t>
  </si>
  <si>
    <t>N</t>
  </si>
  <si>
    <t>Moss Hall Nursery School</t>
  </si>
  <si>
    <t>Pavilion Study Centre</t>
  </si>
  <si>
    <t>Northgate School</t>
  </si>
  <si>
    <t>Barnfield Primary School</t>
  </si>
  <si>
    <t>Church Hill School</t>
  </si>
  <si>
    <t>Colindale Primary School</t>
  </si>
  <si>
    <t>Coppetts Wood Primary School</t>
  </si>
  <si>
    <t>Fairway Primary School and Children's Centre</t>
  </si>
  <si>
    <t>Foulds School</t>
  </si>
  <si>
    <t>Frith Manor Primary School</t>
  </si>
  <si>
    <t>Garden Suburb Junior School</t>
  </si>
  <si>
    <t>Hollickwood Primary School</t>
  </si>
  <si>
    <t>Holly Park Primary School</t>
  </si>
  <si>
    <t>Livingstone Primary and Nursery School</t>
  </si>
  <si>
    <t>Monkfrith Primary School</t>
  </si>
  <si>
    <t>Northside Primary School</t>
  </si>
  <si>
    <t>Tudor Primary School</t>
  </si>
  <si>
    <t xml:space="preserve">3022071  , </t>
  </si>
  <si>
    <t>Danegrove Primary School</t>
  </si>
  <si>
    <t>The Orion Primary School</t>
  </si>
  <si>
    <t>Pardes House Primary School</t>
  </si>
  <si>
    <t>Beis Yaakov Primary School</t>
  </si>
  <si>
    <t>All Saints' CofE Primary School NW2</t>
  </si>
  <si>
    <t>Christ Church Primary School</t>
  </si>
  <si>
    <t>Holy Trinity CofE Primary School</t>
  </si>
  <si>
    <t>Monken Hadley CofE Primary School</t>
  </si>
  <si>
    <t>St John's CofE Junior Mixed and Infant School N11</t>
  </si>
  <si>
    <t>St John's CofE Primary and Nursery School N20</t>
  </si>
  <si>
    <t>St Mary's CofE Primary School N3</t>
  </si>
  <si>
    <t>St Mary's CofE Primary School, East Barnet EN4</t>
  </si>
  <si>
    <t>St Paul's CofE Primary School N11</t>
  </si>
  <si>
    <t>St Paul's CofE Primary School NW7</t>
  </si>
  <si>
    <t>St Andrew's CofE Voluntary Aided Primary School, Totteridge</t>
  </si>
  <si>
    <t>Trent  CofE Primary School</t>
  </si>
  <si>
    <t>All Saints' CofE Nursery and Primary School N20</t>
  </si>
  <si>
    <t>The Annunciation Catholic Infant School</t>
  </si>
  <si>
    <t>Our Lady of Lourdes RC School</t>
  </si>
  <si>
    <t>St Agnes' Catholic Primary School</t>
  </si>
  <si>
    <t>St Catherine's R C School</t>
  </si>
  <si>
    <t>St Theresa's Catholic Primary School</t>
  </si>
  <si>
    <t>St Joseph's Catholic Primary School</t>
  </si>
  <si>
    <t>Sacred Heart Roman Catholic Primary School</t>
  </si>
  <si>
    <t>Blessed Dominic Catholic Primary School</t>
  </si>
  <si>
    <t>Rosh Pinah Primary School</t>
  </si>
  <si>
    <t>Menorah Primary School for Girls</t>
  </si>
  <si>
    <t xml:space="preserve">3022061  , </t>
  </si>
  <si>
    <t>The Annunciation RC Junior School</t>
  </si>
  <si>
    <t>St Mary's &amp; St John's CofE School</t>
  </si>
  <si>
    <t>St James' Catholic High School</t>
  </si>
  <si>
    <t>Mathilda Marks-Kennedy Jewish Primary School</t>
  </si>
  <si>
    <t>Northway School</t>
  </si>
  <si>
    <t>Oakleigh School &amp; Acorn Assessment Centre</t>
  </si>
  <si>
    <t>Mapledown School</t>
  </si>
  <si>
    <t>This line is no longer used - Any income previously reported under I18D should be shown under I06: other government grants.</t>
  </si>
  <si>
    <t>Forecasted Revenue Balances</t>
  </si>
  <si>
    <t>Revenue Balance brought forward from previous year</t>
  </si>
  <si>
    <t>Bank balance as per bank statement as at 30/09/2025 (positive figure unless in overdraft)</t>
  </si>
  <si>
    <t>Should agree with the 30th Sep System Bank Reconciliation</t>
  </si>
  <si>
    <t>Licensed Deficit Monitoring</t>
  </si>
  <si>
    <t>Licensed Deficit Status-</t>
  </si>
  <si>
    <t>Licensed Deficit Amount-</t>
  </si>
  <si>
    <t>How much will be paid back 2025-26</t>
  </si>
  <si>
    <t>Licensed Deficit Amount</t>
  </si>
  <si>
    <t>Please paste here income and expenditure/CFR report 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</si>
</sst>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quot;£&quot;#,##0"/>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0;[Red]\(#,##0.00\)"/>
    <numFmt numFmtId="165" formatCode="#,##0;[Red]\(#,##0\)"/>
    <numFmt numFmtId="166" formatCode="#,##0_ ;[Red]\-#,##0\ "/>
    <numFmt numFmtId="167" formatCode="_-[$£-809]* #,##0_-;\-[$£-809]* #,##0_-;_-[$£-809]* &quot;-&quot;??_-;_-@_-"/>
    <numFmt numFmtId="168" formatCode="_(&quot;$&quot;* #,##0.00_);_(&quot;$&quot;* \(#,##0.00\);_(&quot;$&quot;* &quot;-&quot;??_);_(@_)"/>
    <numFmt numFmtId="169" formatCode="_-[$€-2]* #,##0.00_-;\-[$€-2]* #,##0.00_-;_-[$€-2]* &quot;-&quot;??_-"/>
    <numFmt numFmtId="170" formatCode="&quot;£&quot;#,###,"/>
    <numFmt numFmtId="171" formatCode="0.0%"/>
    <numFmt numFmtId="172" formatCode="0.0"/>
    <numFmt numFmtId="173" formatCode="\£#,###,"/>
    <numFmt numFmtId="174" formatCode="&quot;£&quot;#,##0;&quot;£&quot;\-#,##0"/>
    <numFmt numFmtId="175" formatCode="_-* #,##0_-;\-* #,##0_-;_-* &quot;-&quot;??_-;_-@_-"/>
    <numFmt numFmtId="176" formatCode="#,##0;\(#,##0\)"/>
    <numFmt numFmtId="177" formatCode="&quot;£&quot;#,##0.00"/>
    <numFmt numFmtId="178" formatCode="&quot;£&quot;#,##0;[Red]\(&quot;£&quot;#,##0\)"/>
    <numFmt numFmtId="179" formatCode="[$-10409]&quot;£&quot;#,##0.00"/>
  </numFmts>
  <fonts count="166">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1"/>
      <color theme="1"/>
      <name val="Calibri"/>
      <family val="2"/>
      <scheme val="minor"/>
    </font>
    <font>
      <b/>
      <sz val="11"/>
      <color indexed="8"/>
      <name val="Calibri"/>
      <family val="2"/>
    </font>
    <font>
      <sz val="9"/>
      <color indexed="81"/>
      <name val="Tahoma"/>
      <family val="2"/>
    </font>
    <font>
      <sz val="9"/>
      <name val="Arial"/>
      <family val="2"/>
    </font>
    <font>
      <sz val="12"/>
      <name val="Arial"/>
      <family val="2"/>
    </font>
    <font>
      <sz val="12"/>
      <name val="Arial"/>
      <family val="2"/>
    </font>
    <font>
      <sz val="10"/>
      <color indexed="21"/>
      <name val="System"/>
      <family val="2"/>
    </font>
    <font>
      <sz val="9"/>
      <color indexed="18"/>
      <name val="Arial"/>
      <family val="2"/>
    </font>
    <font>
      <b/>
      <sz val="8"/>
      <name val="Arial"/>
      <family val="2"/>
    </font>
    <font>
      <sz val="10"/>
      <color indexed="18"/>
      <name val="System"/>
      <family val="2"/>
    </font>
    <font>
      <i/>
      <sz val="10"/>
      <color indexed="17"/>
      <name val="System"/>
      <family val="2"/>
    </font>
    <font>
      <sz val="10"/>
      <color indexed="14"/>
      <name val="System"/>
      <family val="2"/>
    </font>
    <font>
      <sz val="10"/>
      <color indexed="17"/>
      <name val="System"/>
      <family val="2"/>
    </font>
    <font>
      <sz val="11"/>
      <color indexed="8"/>
      <name val="Calibri"/>
      <family val="2"/>
      <scheme val="minor"/>
    </font>
    <font>
      <sz val="11"/>
      <name val="Calibri"/>
      <family val="2"/>
      <scheme val="minor"/>
    </font>
    <font>
      <sz val="11"/>
      <color rgb="FF9C0006"/>
      <name val="Calibri"/>
      <family val="2"/>
      <scheme val="minor"/>
    </font>
    <font>
      <sz val="11"/>
      <color theme="0"/>
      <name val="Calibri"/>
      <family val="2"/>
      <scheme val="minor"/>
    </font>
    <font>
      <sz val="10"/>
      <color indexed="8"/>
      <name val="Arial"/>
      <family val="2"/>
    </font>
    <font>
      <sz val="10"/>
      <name val="Arial"/>
      <family val="2"/>
    </font>
    <font>
      <b/>
      <sz val="12"/>
      <name val="Arial"/>
      <family val="2"/>
    </font>
    <font>
      <u/>
      <sz val="10"/>
      <color indexed="12"/>
      <name val="Arial"/>
      <family val="2"/>
    </font>
    <font>
      <sz val="10"/>
      <name val="Tahom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0"/>
      <color indexed="8"/>
      <name val="CG Times (WN)"/>
    </font>
    <font>
      <sz val="8"/>
      <color indexed="8"/>
      <name val="CG Times (WN)"/>
    </font>
    <font>
      <b/>
      <sz val="10"/>
      <name val="CG Times (WN)"/>
    </font>
    <font>
      <sz val="10"/>
      <name val="CG Times (WN)"/>
      <family val="1"/>
    </font>
    <font>
      <b/>
      <sz val="8"/>
      <color indexed="8"/>
      <name val="CG Times (WN)"/>
    </font>
    <font>
      <b/>
      <sz val="18"/>
      <color indexed="56"/>
      <name val="Cambria"/>
      <family val="2"/>
    </font>
    <font>
      <sz val="11"/>
      <color indexed="10"/>
      <name val="Calibri"/>
      <family val="2"/>
    </font>
    <font>
      <b/>
      <sz val="10"/>
      <color indexed="12"/>
      <name val="Arial"/>
      <family val="2"/>
    </font>
    <font>
      <sz val="10"/>
      <color indexed="8"/>
      <name val="CG Times (WN)"/>
      <family val="1"/>
    </font>
    <font>
      <sz val="8"/>
      <color indexed="8"/>
      <name val="Arial"/>
      <family val="2"/>
    </font>
    <font>
      <sz val="10"/>
      <name val="Helv"/>
      <charset val="204"/>
    </font>
    <font>
      <sz val="11"/>
      <color indexed="8"/>
      <name val="Arial"/>
      <family val="2"/>
    </font>
    <font>
      <sz val="12"/>
      <color indexed="8"/>
      <name val="Arial"/>
      <family val="2"/>
    </font>
    <font>
      <sz val="11"/>
      <name val="Calibri"/>
      <family val="2"/>
    </font>
    <font>
      <sz val="11"/>
      <color indexed="9"/>
      <name val="Arial"/>
      <family val="2"/>
    </font>
    <font>
      <sz val="12"/>
      <color indexed="9"/>
      <name val="Arial"/>
      <family val="2"/>
    </font>
    <font>
      <sz val="11"/>
      <color indexed="20"/>
      <name val="Arial"/>
      <family val="2"/>
    </font>
    <font>
      <sz val="12"/>
      <color indexed="20"/>
      <name val="Arial"/>
      <family val="2"/>
    </font>
    <font>
      <b/>
      <sz val="11"/>
      <color indexed="52"/>
      <name val="Arial"/>
      <family val="2"/>
    </font>
    <font>
      <b/>
      <sz val="12"/>
      <color indexed="52"/>
      <name val="Arial"/>
      <family val="2"/>
    </font>
    <font>
      <b/>
      <sz val="11"/>
      <color indexed="9"/>
      <name val="Arial"/>
      <family val="2"/>
    </font>
    <font>
      <b/>
      <sz val="12"/>
      <color indexed="9"/>
      <name val="Arial"/>
      <family val="2"/>
    </font>
    <font>
      <i/>
      <sz val="11"/>
      <color indexed="23"/>
      <name val="Arial"/>
      <family val="2"/>
    </font>
    <font>
      <i/>
      <sz val="12"/>
      <color indexed="23"/>
      <name val="Arial"/>
      <family val="2"/>
    </font>
    <font>
      <sz val="11"/>
      <color indexed="17"/>
      <name val="Arial"/>
      <family val="2"/>
    </font>
    <font>
      <sz val="12"/>
      <color indexed="17"/>
      <name val="Arial"/>
      <family val="2"/>
    </font>
    <font>
      <b/>
      <sz val="15"/>
      <color indexed="56"/>
      <name val="Arial"/>
      <family val="2"/>
    </font>
    <font>
      <b/>
      <sz val="13"/>
      <color indexed="56"/>
      <name val="Arial"/>
      <family val="2"/>
    </font>
    <font>
      <b/>
      <sz val="11"/>
      <color indexed="56"/>
      <name val="Arial"/>
      <family val="2"/>
    </font>
    <font>
      <u/>
      <sz val="8.6"/>
      <color indexed="12"/>
      <name val="Arial"/>
      <family val="2"/>
    </font>
    <font>
      <sz val="9"/>
      <color indexed="12"/>
      <name val="Arial"/>
      <family val="2"/>
    </font>
    <font>
      <sz val="12"/>
      <color indexed="62"/>
      <name val="Arial"/>
      <family val="2"/>
    </font>
    <font>
      <sz val="11"/>
      <color indexed="52"/>
      <name val="Arial"/>
      <family val="2"/>
    </font>
    <font>
      <sz val="12"/>
      <color indexed="52"/>
      <name val="Arial"/>
      <family val="2"/>
    </font>
    <font>
      <sz val="11"/>
      <color indexed="60"/>
      <name val="Arial"/>
      <family val="2"/>
    </font>
    <font>
      <sz val="12"/>
      <color indexed="60"/>
      <name val="Arial"/>
      <family val="2"/>
    </font>
    <font>
      <sz val="12"/>
      <name val="Helv"/>
    </font>
    <font>
      <b/>
      <sz val="11"/>
      <color indexed="63"/>
      <name val="Arial"/>
      <family val="2"/>
    </font>
    <font>
      <b/>
      <sz val="12"/>
      <color indexed="63"/>
      <name val="Arial"/>
      <family val="2"/>
    </font>
    <font>
      <b/>
      <sz val="11"/>
      <color indexed="8"/>
      <name val="Arial"/>
      <family val="2"/>
    </font>
    <font>
      <b/>
      <sz val="12"/>
      <color indexed="8"/>
      <name val="Arial"/>
      <family val="2"/>
    </font>
    <font>
      <b/>
      <sz val="20"/>
      <color indexed="12"/>
      <name val="Times New Roman"/>
      <family val="1"/>
    </font>
    <font>
      <sz val="11"/>
      <color indexed="10"/>
      <name val="Arial"/>
      <family val="2"/>
    </font>
    <font>
      <sz val="12"/>
      <color indexed="10"/>
      <name val="Arial"/>
      <family val="2"/>
    </font>
    <font>
      <sz val="9"/>
      <color indexed="8"/>
      <name val="Arial"/>
      <family val="2"/>
    </font>
    <font>
      <b/>
      <sz val="10"/>
      <color indexed="21"/>
      <name val="Arial"/>
      <family val="2"/>
    </font>
    <font>
      <sz val="9"/>
      <name val="Times New Roman"/>
      <family val="1"/>
    </font>
    <font>
      <b/>
      <sz val="10"/>
      <color indexed="17"/>
      <name val="Arial"/>
      <family val="2"/>
    </font>
    <font>
      <sz val="9"/>
      <color indexed="12"/>
      <name val="Times New Roman"/>
      <family val="1"/>
    </font>
    <font>
      <sz val="10"/>
      <color indexed="12"/>
      <name val="Arial"/>
      <family val="2"/>
    </font>
    <font>
      <i/>
      <sz val="10"/>
      <color indexed="10"/>
      <name val="Arial"/>
      <family val="2"/>
    </font>
    <font>
      <sz val="10"/>
      <name val="MS Sans Serif"/>
      <family val="2"/>
    </font>
    <font>
      <b/>
      <sz val="10"/>
      <name val="MS Sans Serif"/>
      <family val="2"/>
    </font>
    <font>
      <b/>
      <sz val="18"/>
      <color indexed="8"/>
      <name val="Cambria"/>
      <family val="1"/>
    </font>
    <font>
      <b/>
      <sz val="9"/>
      <name val="Times New Roman"/>
      <family val="1"/>
    </font>
    <font>
      <u/>
      <sz val="11"/>
      <color theme="10"/>
      <name val="Calibri"/>
      <family val="2"/>
      <scheme val="minor"/>
    </font>
    <font>
      <sz val="11"/>
      <color rgb="FF9C6500"/>
      <name val="Calibri"/>
      <family val="2"/>
      <scheme val="minor"/>
    </font>
    <font>
      <sz val="11"/>
      <color rgb="FF000000"/>
      <name val="Calibri"/>
      <family val="2"/>
      <scheme val="minor"/>
    </font>
    <font>
      <sz val="12"/>
      <name val="Arial"/>
      <family val="2"/>
    </font>
    <font>
      <sz val="10"/>
      <color rgb="FF000000"/>
      <name val="Tahoma"/>
      <family val="2"/>
    </font>
    <font>
      <sz val="12"/>
      <name val="Arial"/>
      <family val="2"/>
    </font>
    <font>
      <sz val="12"/>
      <name val="Arial"/>
      <family val="2"/>
    </font>
    <font>
      <sz val="12"/>
      <name val="Arial"/>
      <family val="2"/>
    </font>
    <font>
      <b/>
      <sz val="9.75"/>
      <color rgb="FF000000"/>
      <name val="Segoe UI"/>
      <family val="2"/>
    </font>
    <font>
      <sz val="9.75"/>
      <color rgb="FF000000"/>
      <name val="Segoe UI"/>
      <family val="2"/>
    </font>
    <font>
      <sz val="11"/>
      <color rgb="FF0070C0"/>
      <name val="Calibri"/>
      <family val="2"/>
      <scheme val="minor"/>
    </font>
    <font>
      <sz val="9.75"/>
      <color rgb="FF0070C0"/>
      <name val="Segoe UI"/>
      <family val="2"/>
    </font>
    <font>
      <u/>
      <sz val="12"/>
      <color theme="10"/>
      <name val="Arial"/>
      <family val="2"/>
    </font>
    <font>
      <b/>
      <sz val="24"/>
      <color theme="1"/>
      <name val="Calibri"/>
      <family val="2"/>
      <scheme val="minor"/>
    </font>
    <font>
      <b/>
      <sz val="18"/>
      <color theme="1"/>
      <name val="Calibri"/>
      <family val="2"/>
      <scheme val="minor"/>
    </font>
    <font>
      <b/>
      <sz val="22"/>
      <color theme="1"/>
      <name val="Calibri"/>
      <family val="2"/>
      <scheme val="minor"/>
    </font>
    <font>
      <sz val="11"/>
      <color theme="1"/>
      <name val="Aptos"/>
      <family val="2"/>
    </font>
    <font>
      <sz val="11"/>
      <name val="Aptos"/>
      <family val="2"/>
    </font>
    <font>
      <i/>
      <sz val="11"/>
      <color theme="1"/>
      <name val="Aptos"/>
      <family val="2"/>
    </font>
    <font>
      <b/>
      <sz val="11"/>
      <color theme="1"/>
      <name val="Aptos"/>
      <family val="2"/>
    </font>
    <font>
      <b/>
      <i/>
      <sz val="11"/>
      <color theme="1"/>
      <name val="Aptos"/>
      <family val="2"/>
    </font>
    <font>
      <b/>
      <sz val="11"/>
      <name val="Aptos"/>
      <family val="2"/>
    </font>
    <font>
      <b/>
      <sz val="11"/>
      <color theme="0"/>
      <name val="Aptos"/>
      <family val="2"/>
    </font>
    <font>
      <b/>
      <sz val="11"/>
      <color rgb="FFFF0000"/>
      <name val="Aptos"/>
      <family val="2"/>
    </font>
    <font>
      <sz val="11"/>
      <color rgb="FFFF0000"/>
      <name val="Aptos"/>
      <family val="2"/>
    </font>
    <font>
      <b/>
      <u/>
      <sz val="11"/>
      <name val="Aptos"/>
      <family val="2"/>
    </font>
    <font>
      <b/>
      <i/>
      <sz val="11"/>
      <color rgb="FFFF0000"/>
      <name val="Aptos"/>
      <family val="2"/>
    </font>
    <font>
      <sz val="12"/>
      <color theme="1"/>
      <name val="Aptos"/>
      <family val="2"/>
    </font>
    <font>
      <b/>
      <sz val="12"/>
      <color theme="1"/>
      <name val="Aptos"/>
      <family val="2"/>
    </font>
    <font>
      <sz val="11"/>
      <name val="Arial"/>
      <family val="2"/>
    </font>
    <font>
      <sz val="14"/>
      <name val="Aptos"/>
      <family val="2"/>
    </font>
    <font>
      <sz val="14"/>
      <color theme="1"/>
      <name val="Aptos"/>
      <family val="2"/>
    </font>
    <font>
      <b/>
      <sz val="12"/>
      <name val="Aptos"/>
      <family val="2"/>
    </font>
    <font>
      <b/>
      <sz val="14"/>
      <name val="Aptos"/>
      <family val="2"/>
    </font>
    <font>
      <b/>
      <u/>
      <sz val="14"/>
      <color theme="1"/>
      <name val="Aptos"/>
      <family val="2"/>
    </font>
    <font>
      <b/>
      <sz val="14"/>
      <color theme="1"/>
      <name val="Aptos"/>
      <family val="2"/>
    </font>
    <font>
      <sz val="11"/>
      <color rgb="FF006100"/>
      <name val="Calibri"/>
      <family val="2"/>
      <scheme val="minor"/>
    </font>
    <font>
      <b/>
      <sz val="11"/>
      <name val="Calibri"/>
      <family val="2"/>
      <scheme val="minor"/>
    </font>
    <font>
      <b/>
      <sz val="9"/>
      <color indexed="81"/>
      <name val="Tahoma"/>
      <family val="2"/>
    </font>
    <font>
      <b/>
      <sz val="12"/>
      <color rgb="FFFF0000"/>
      <name val="Aptos"/>
      <family val="2"/>
    </font>
    <font>
      <b/>
      <sz val="10"/>
      <color rgb="FFFFFFFF"/>
      <name val="Arial"/>
      <family val="2"/>
    </font>
    <font>
      <b/>
      <i/>
      <sz val="11"/>
      <name val="Aptos"/>
      <family val="2"/>
    </font>
    <font>
      <i/>
      <sz val="11"/>
      <name val="Aptos"/>
      <family val="2"/>
    </font>
    <font>
      <sz val="11"/>
      <color indexed="12"/>
      <name val="Aptos"/>
      <family val="2"/>
    </font>
    <font>
      <b/>
      <sz val="11"/>
      <color indexed="9"/>
      <name val="Aptos"/>
      <family val="2"/>
    </font>
    <font>
      <sz val="11"/>
      <color indexed="10"/>
      <name val="Aptos"/>
      <family val="2"/>
    </font>
    <font>
      <b/>
      <sz val="11"/>
      <color rgb="FF0000CC"/>
      <name val="Aptos"/>
      <family val="2"/>
    </font>
    <font>
      <b/>
      <sz val="11"/>
      <color rgb="FFFFFFFF"/>
      <name val="Aptos"/>
      <family val="2"/>
    </font>
    <font>
      <sz val="11"/>
      <color indexed="8"/>
      <name val="Aptos"/>
      <family val="2"/>
    </font>
    <font>
      <sz val="14"/>
      <color theme="9" tint="-0.499984740745262"/>
      <name val="Aptos"/>
      <family val="2"/>
    </font>
    <font>
      <sz val="14"/>
      <color rgb="FFFF0000"/>
      <name val="Aptos"/>
      <family val="2"/>
    </font>
    <font>
      <b/>
      <u/>
      <sz val="14"/>
      <color theme="10"/>
      <name val="Aptos"/>
      <family val="2"/>
    </font>
    <font>
      <b/>
      <i/>
      <sz val="12"/>
      <color rgb="FFFF0000"/>
      <name val="Aptos"/>
      <family val="2"/>
    </font>
    <font>
      <b/>
      <sz val="12"/>
      <color theme="1"/>
      <name val="Calibri"/>
      <family val="2"/>
      <scheme val="minor"/>
    </font>
    <font>
      <b/>
      <sz val="12"/>
      <name val="Calibri"/>
      <family val="2"/>
      <scheme val="minor"/>
    </font>
    <font>
      <sz val="12"/>
      <color theme="1"/>
      <name val="Calibri"/>
      <family val="2"/>
      <scheme val="minor"/>
    </font>
    <font>
      <sz val="16"/>
      <color rgb="FFFF0000"/>
      <name val="Aptos"/>
      <family val="2"/>
    </font>
    <font>
      <b/>
      <sz val="16"/>
      <color theme="1"/>
      <name val="Calibri"/>
      <family val="2"/>
      <scheme val="minor"/>
    </font>
    <font>
      <b/>
      <sz val="14"/>
      <color theme="1"/>
      <name val="Calibri"/>
      <family val="2"/>
      <scheme val="minor"/>
    </font>
    <font>
      <sz val="16"/>
      <color theme="1"/>
      <name val="Calibri"/>
      <family val="2"/>
      <scheme val="minor"/>
    </font>
    <font>
      <b/>
      <sz val="12"/>
      <color rgb="FFFF0000"/>
      <name val="Calibri"/>
      <family val="2"/>
      <scheme val="minor"/>
    </font>
    <font>
      <sz val="12"/>
      <color rgb="FFFF0000"/>
      <name val="Calibri"/>
      <family val="2"/>
      <scheme val="minor"/>
    </font>
    <font>
      <sz val="12"/>
      <color rgb="FF002060"/>
      <name val="Calibri"/>
      <family val="2"/>
      <scheme val="minor"/>
    </font>
    <font>
      <sz val="12"/>
      <name val="Calibri"/>
      <family val="2"/>
      <scheme val="minor"/>
    </font>
    <font>
      <b/>
      <sz val="12"/>
      <color theme="0"/>
      <name val="Calibri"/>
      <family val="2"/>
      <scheme val="minor"/>
    </font>
    <font>
      <sz val="12"/>
      <color theme="0"/>
      <name val="Calibri"/>
      <family val="2"/>
      <scheme val="minor"/>
    </font>
    <font>
      <b/>
      <sz val="11"/>
      <color indexed="8"/>
      <name val="Calibri"/>
      <family val="2"/>
      <scheme val="minor"/>
    </font>
    <font>
      <b/>
      <sz val="24"/>
      <color rgb="FF104F75"/>
      <name val="Arial"/>
      <family val="2"/>
    </font>
    <font>
      <b/>
      <sz val="12"/>
      <color rgb="FF000000"/>
      <name val="Arial"/>
      <family val="2"/>
    </font>
    <font>
      <sz val="12"/>
      <color rgb="FF000000"/>
      <name val="Arial"/>
      <family val="2"/>
    </font>
  </fonts>
  <fills count="68">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indexed="2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C7CE"/>
      </patternFill>
    </fill>
    <fill>
      <patternFill patternType="solid">
        <fgColor rgb="FFFFEB9C"/>
      </patternFill>
    </fill>
    <fill>
      <patternFill patternType="solid">
        <fgColor theme="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65"/>
        <bgColor indexed="10"/>
      </patternFill>
    </fill>
    <fill>
      <patternFill patternType="gray125">
        <fgColor indexed="10"/>
      </patternFill>
    </fill>
    <fill>
      <patternFill patternType="lightUp">
        <fgColor indexed="9"/>
        <bgColor indexed="27"/>
      </patternFill>
    </fill>
    <fill>
      <patternFill patternType="lightUp">
        <fgColor indexed="9"/>
        <bgColor indexed="26"/>
      </patternFill>
    </fill>
    <fill>
      <patternFill patternType="solid">
        <fgColor indexed="12"/>
        <bgColor indexed="64"/>
      </patternFill>
    </fill>
    <fill>
      <patternFill patternType="solid">
        <fgColor indexed="43"/>
      </patternFill>
    </fill>
    <fill>
      <patternFill patternType="solid">
        <fgColor indexed="26"/>
      </patternFill>
    </fill>
    <fill>
      <patternFill patternType="solid">
        <fgColor theme="8" tint="0.79998168889431442"/>
        <bgColor indexed="64"/>
      </patternFill>
    </fill>
    <fill>
      <patternFill patternType="solid">
        <fgColor rgb="FFFF000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rgb="FF002060"/>
        <bgColor indexed="64"/>
      </patternFill>
    </fill>
    <fill>
      <patternFill patternType="solid">
        <fgColor theme="0" tint="-0.499984740745262"/>
        <bgColor indexed="64"/>
      </patternFill>
    </fill>
    <fill>
      <patternFill patternType="solid">
        <fgColor theme="4" tint="-0.499984740745262"/>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C6EFCE"/>
      </patternFill>
    </fill>
    <fill>
      <patternFill patternType="solid">
        <fgColor rgb="FFFFFF00"/>
        <bgColor indexed="64"/>
      </patternFill>
    </fill>
    <fill>
      <patternFill patternType="solid">
        <fgColor rgb="FFFFCCCC"/>
        <bgColor indexed="64"/>
      </patternFill>
    </fill>
    <fill>
      <patternFill patternType="solid">
        <fgColor indexed="23"/>
        <bgColor indexed="64"/>
      </patternFill>
    </fill>
    <fill>
      <patternFill patternType="solid">
        <fgColor rgb="FF00B0F0"/>
        <bgColor indexed="64"/>
      </patternFill>
    </fill>
    <fill>
      <patternFill patternType="solid">
        <fgColor indexed="51"/>
        <bgColor indexed="64"/>
      </patternFill>
    </fill>
    <fill>
      <patternFill patternType="solid">
        <fgColor indexed="44"/>
        <bgColor indexed="64"/>
      </patternFill>
    </fill>
    <fill>
      <patternFill patternType="solid">
        <fgColor indexed="29"/>
        <bgColor indexed="64"/>
      </patternFill>
    </fill>
    <fill>
      <patternFill patternType="solid">
        <fgColor indexed="13"/>
        <bgColor indexed="64"/>
      </patternFill>
    </fill>
    <fill>
      <patternFill patternType="solid">
        <fgColor indexed="11"/>
        <bgColor indexed="64"/>
      </patternFill>
    </fill>
    <fill>
      <patternFill patternType="solid">
        <fgColor rgb="FF8DB4E2"/>
        <bgColor indexed="64"/>
      </patternFill>
    </fill>
    <fill>
      <patternFill patternType="solid">
        <fgColor rgb="FF808080"/>
        <bgColor indexed="64"/>
      </patternFill>
    </fill>
    <fill>
      <patternFill patternType="solid">
        <fgColor rgb="FFDCE6F1"/>
        <bgColor indexed="64"/>
      </patternFill>
    </fill>
    <fill>
      <patternFill patternType="solid">
        <fgColor rgb="FFFFC000"/>
        <bgColor indexed="64"/>
      </patternFill>
    </fill>
    <fill>
      <patternFill patternType="solid">
        <fgColor theme="2" tint="-0.249977111117893"/>
        <bgColor indexed="64"/>
      </patternFill>
    </fill>
    <fill>
      <patternFill patternType="solid">
        <fgColor theme="8" tint="-0.499984740745262"/>
        <bgColor indexed="64"/>
      </patternFill>
    </fill>
    <fill>
      <patternFill patternType="solid">
        <fgColor rgb="FFCFDCE3"/>
        <bgColor rgb="FFCFDCE3"/>
      </patternFill>
    </fill>
  </fills>
  <borders count="10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medium">
        <color auto="1"/>
      </bottom>
      <diagonal/>
    </border>
    <border>
      <left/>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13"/>
      </top>
      <bottom style="thin">
        <color indexed="13"/>
      </bottom>
      <diagonal/>
    </border>
    <border>
      <left/>
      <right style="medium">
        <color indexed="33"/>
      </right>
      <top/>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thin">
        <color auto="1"/>
      </top>
      <bottom style="thin">
        <color auto="1"/>
      </bottom>
      <diagonal/>
    </border>
    <border>
      <left style="dashed">
        <color indexed="63"/>
      </left>
      <right style="dashed">
        <color indexed="63"/>
      </right>
      <top style="dashed">
        <color indexed="63"/>
      </top>
      <bottom style="dashed">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13"/>
      </top>
      <bottom style="thin">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
      <left/>
      <right/>
      <top style="medium">
        <color indexed="8"/>
      </top>
      <bottom style="medium">
        <color indexed="8"/>
      </bottom>
      <diagonal/>
    </border>
    <border>
      <left/>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style="thin">
        <color indexed="64"/>
      </top>
      <bottom style="medium">
        <color indexed="64"/>
      </bottom>
      <diagonal/>
    </border>
    <border>
      <left/>
      <right style="thin">
        <color rgb="FF000000"/>
      </right>
      <top/>
      <bottom/>
      <diagonal/>
    </border>
    <border>
      <left style="thin">
        <color indexed="64"/>
      </left>
      <right style="thin">
        <color rgb="FF000000"/>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theme="0"/>
      </top>
      <bottom style="thin">
        <color theme="0"/>
      </bottom>
      <diagonal/>
    </border>
    <border>
      <left style="thin">
        <color theme="0"/>
      </left>
      <right style="thin">
        <color theme="0"/>
      </right>
      <top style="thin">
        <color indexed="64"/>
      </top>
      <bottom/>
      <diagonal/>
    </border>
    <border>
      <left style="thin">
        <color indexed="64"/>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indexed="64"/>
      </left>
      <right style="thin">
        <color indexed="64"/>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8"/>
      </top>
      <bottom style="medium">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double">
        <color indexed="64"/>
      </right>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style="medium">
        <color auto="1"/>
      </top>
      <bottom/>
      <diagonal/>
    </border>
    <border>
      <left/>
      <right/>
      <top style="medium">
        <color auto="1"/>
      </top>
      <bottom/>
      <diagonal/>
    </border>
    <border>
      <left/>
      <right style="medium">
        <color indexed="64"/>
      </right>
      <top style="medium">
        <color indexed="64"/>
      </top>
      <bottom/>
      <diagonal/>
    </border>
  </borders>
  <cellStyleXfs count="1278">
    <xf numFmtId="0" fontId="0" fillId="0" borderId="0"/>
    <xf numFmtId="43" fontId="1" fillId="0" borderId="0" applyFont="0" applyFill="0" applyBorder="0" applyAlignment="0" applyProtection="0"/>
    <xf numFmtId="0" fontId="2" fillId="0" borderId="0"/>
    <xf numFmtId="0" fontId="9" fillId="0" borderId="0"/>
    <xf numFmtId="0" fontId="3" fillId="0" borderId="0"/>
    <xf numFmtId="43" fontId="10"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0" fontId="11" fillId="0" borderId="0" applyNumberFormat="0" applyFill="0" applyBorder="0" applyAlignment="0" applyProtection="0">
      <protection locked="0"/>
    </xf>
    <xf numFmtId="1" fontId="12" fillId="0" borderId="0" applyNumberFormat="0" applyFill="0" applyBorder="0" applyAlignment="0" applyProtection="0"/>
    <xf numFmtId="0" fontId="13" fillId="0" borderId="0">
      <alignment horizontal="center" vertical="center" wrapText="1"/>
    </xf>
    <xf numFmtId="0" fontId="2" fillId="0" borderId="16">
      <alignment horizontal="center" vertical="center" wrapText="1"/>
    </xf>
    <xf numFmtId="0" fontId="13" fillId="0" borderId="0">
      <alignment horizontal="left" wrapText="1"/>
    </xf>
    <xf numFmtId="1" fontId="14" fillId="0" borderId="0" applyNumberFormat="0" applyFill="0" applyBorder="0" applyAlignment="0" applyProtection="0"/>
    <xf numFmtId="0" fontId="2" fillId="0" borderId="0">
      <alignment horizontal="left" vertical="center"/>
    </xf>
    <xf numFmtId="0" fontId="2" fillId="0" borderId="0">
      <alignment horizontal="center" vertical="center"/>
    </xf>
    <xf numFmtId="10" fontId="15" fillId="0" borderId="19" applyFill="0" applyAlignment="0" applyProtection="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1" fillId="0" borderId="0"/>
    <xf numFmtId="0" fontId="10" fillId="0" borderId="0"/>
    <xf numFmtId="0" fontId="1" fillId="0" borderId="0"/>
    <xf numFmtId="0" fontId="3" fillId="0" borderId="0"/>
    <xf numFmtId="0" fontId="3" fillId="0" borderId="0"/>
    <xf numFmtId="0" fontId="3" fillId="0" borderId="0"/>
    <xf numFmtId="0" fontId="3" fillId="0" borderId="0"/>
    <xf numFmtId="0" fontId="3" fillId="0" borderId="0"/>
    <xf numFmtId="3" fontId="2" fillId="0" borderId="0">
      <alignment horizontal="right"/>
    </xf>
    <xf numFmtId="9" fontId="10" fillId="0" borderId="0" applyFont="0" applyFill="0" applyBorder="0" applyAlignment="0" applyProtection="0"/>
    <xf numFmtId="9" fontId="3" fillId="0" borderId="0" applyFont="0" applyFill="0" applyBorder="0" applyAlignment="0" applyProtection="0"/>
    <xf numFmtId="1" fontId="16" fillId="0" borderId="20" applyNumberFormat="0" applyFill="0" applyBorder="0" applyAlignment="0" applyProtection="0"/>
    <xf numFmtId="0" fontId="2" fillId="0" borderId="8" applyBorder="0">
      <alignment horizontal="right"/>
    </xf>
    <xf numFmtId="168" fontId="3" fillId="0" borderId="0"/>
    <xf numFmtId="168" fontId="3" fillId="0" borderId="0"/>
    <xf numFmtId="168" fontId="3" fillId="0" borderId="0"/>
    <xf numFmtId="0" fontId="8" fillId="0" borderId="0" applyNumberFormat="0" applyFill="0" applyBorder="0" applyAlignment="0" applyProtection="0"/>
    <xf numFmtId="0" fontId="17" fillId="0" borderId="0" applyNumberForma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2" fillId="0" borderId="22" applyBorder="0">
      <alignment horizontal="right"/>
    </xf>
    <xf numFmtId="0" fontId="3" fillId="0" borderId="0"/>
    <xf numFmtId="0" fontId="3" fillId="0" borderId="0"/>
    <xf numFmtId="0" fontId="1" fillId="0" borderId="0"/>
    <xf numFmtId="0" fontId="1" fillId="0" borderId="0"/>
    <xf numFmtId="0" fontId="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27" fillId="12" borderId="0" applyNumberFormat="0" applyBorder="0" applyAlignment="0" applyProtection="0"/>
    <xf numFmtId="0" fontId="52" fillId="12" borderId="0" applyNumberFormat="0" applyBorder="0" applyAlignment="0" applyProtection="0"/>
    <xf numFmtId="0" fontId="53" fillId="12" borderId="0" applyNumberFormat="0" applyBorder="0" applyAlignment="0" applyProtection="0"/>
    <xf numFmtId="0" fontId="27" fillId="13" borderId="0" applyNumberFormat="0" applyBorder="0" applyAlignment="0" applyProtection="0"/>
    <xf numFmtId="0" fontId="52" fillId="13" borderId="0" applyNumberFormat="0" applyBorder="0" applyAlignment="0" applyProtection="0"/>
    <xf numFmtId="0" fontId="53" fillId="13" borderId="0" applyNumberFormat="0" applyBorder="0" applyAlignment="0" applyProtection="0"/>
    <xf numFmtId="0" fontId="27" fillId="14" borderId="0" applyNumberFormat="0" applyBorder="0" applyAlignment="0" applyProtection="0"/>
    <xf numFmtId="0" fontId="52" fillId="14" borderId="0" applyNumberFormat="0" applyBorder="0" applyAlignment="0" applyProtection="0"/>
    <xf numFmtId="0" fontId="53" fillId="14" borderId="0" applyNumberFormat="0" applyBorder="0" applyAlignment="0" applyProtection="0"/>
    <xf numFmtId="0" fontId="27" fillId="15" borderId="0" applyNumberFormat="0" applyBorder="0" applyAlignment="0" applyProtection="0"/>
    <xf numFmtId="0" fontId="52" fillId="15" borderId="0" applyNumberFormat="0" applyBorder="0" applyAlignment="0" applyProtection="0"/>
    <xf numFmtId="0" fontId="53" fillId="15" borderId="0" applyNumberFormat="0" applyBorder="0" applyAlignment="0" applyProtection="0"/>
    <xf numFmtId="0" fontId="27" fillId="16" borderId="0" applyNumberFormat="0" applyBorder="0" applyAlignment="0" applyProtection="0"/>
    <xf numFmtId="0" fontId="52" fillId="16" borderId="0" applyNumberFormat="0" applyBorder="0" applyAlignment="0" applyProtection="0"/>
    <xf numFmtId="0" fontId="53" fillId="16" borderId="0" applyNumberFormat="0" applyBorder="0" applyAlignment="0" applyProtection="0"/>
    <xf numFmtId="0" fontId="27" fillId="17" borderId="0" applyNumberFormat="0" applyBorder="0" applyAlignment="0" applyProtection="0"/>
    <xf numFmtId="0" fontId="52" fillId="17" borderId="0" applyNumberFormat="0" applyBorder="0" applyAlignment="0" applyProtection="0"/>
    <xf numFmtId="0" fontId="53" fillId="17" borderId="0" applyNumberFormat="0" applyBorder="0" applyAlignment="0" applyProtection="0"/>
    <xf numFmtId="0" fontId="27" fillId="18" borderId="0" applyNumberFormat="0" applyBorder="0" applyAlignment="0" applyProtection="0"/>
    <xf numFmtId="0" fontId="52" fillId="18" borderId="0" applyNumberFormat="0" applyBorder="0" applyAlignment="0" applyProtection="0"/>
    <xf numFmtId="0" fontId="53" fillId="18" borderId="0" applyNumberFormat="0" applyBorder="0" applyAlignment="0" applyProtection="0"/>
    <xf numFmtId="0" fontId="27" fillId="19" borderId="0" applyNumberFormat="0" applyBorder="0" applyAlignment="0" applyProtection="0"/>
    <xf numFmtId="0" fontId="52" fillId="19" borderId="0" applyNumberFormat="0" applyBorder="0" applyAlignment="0" applyProtection="0"/>
    <xf numFmtId="0" fontId="53" fillId="19" borderId="0" applyNumberFormat="0" applyBorder="0" applyAlignment="0" applyProtection="0"/>
    <xf numFmtId="0" fontId="27" fillId="20" borderId="0" applyNumberFormat="0" applyBorder="0" applyAlignment="0" applyProtection="0"/>
    <xf numFmtId="0" fontId="52" fillId="20" borderId="0" applyNumberFormat="0" applyBorder="0" applyAlignment="0" applyProtection="0"/>
    <xf numFmtId="0" fontId="53" fillId="20" borderId="0" applyNumberFormat="0" applyBorder="0" applyAlignment="0" applyProtection="0"/>
    <xf numFmtId="0" fontId="27" fillId="15" borderId="0" applyNumberFormat="0" applyBorder="0" applyAlignment="0" applyProtection="0"/>
    <xf numFmtId="0" fontId="52" fillId="15" borderId="0" applyNumberFormat="0" applyBorder="0" applyAlignment="0" applyProtection="0"/>
    <xf numFmtId="0" fontId="53" fillId="15" borderId="0" applyNumberFormat="0" applyBorder="0" applyAlignment="0" applyProtection="0"/>
    <xf numFmtId="0" fontId="27" fillId="18" borderId="0" applyNumberFormat="0" applyBorder="0" applyAlignment="0" applyProtection="0"/>
    <xf numFmtId="0" fontId="52" fillId="18" borderId="0" applyNumberFormat="0" applyBorder="0" applyAlignment="0" applyProtection="0"/>
    <xf numFmtId="0" fontId="53" fillId="18" borderId="0" applyNumberFormat="0" applyBorder="0" applyAlignment="0" applyProtection="0"/>
    <xf numFmtId="0" fontId="27" fillId="21"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28" fillId="22" borderId="0" applyNumberFormat="0" applyBorder="0" applyAlignment="0" applyProtection="0"/>
    <xf numFmtId="0" fontId="55" fillId="22" borderId="0" applyNumberFormat="0" applyBorder="0" applyAlignment="0" applyProtection="0"/>
    <xf numFmtId="0" fontId="56" fillId="22" borderId="0" applyNumberFormat="0" applyBorder="0" applyAlignment="0" applyProtection="0"/>
    <xf numFmtId="0" fontId="28" fillId="19" borderId="0" applyNumberFormat="0" applyBorder="0" applyAlignment="0" applyProtection="0"/>
    <xf numFmtId="0" fontId="55" fillId="19" borderId="0" applyNumberFormat="0" applyBorder="0" applyAlignment="0" applyProtection="0"/>
    <xf numFmtId="0" fontId="56" fillId="19" borderId="0" applyNumberFormat="0" applyBorder="0" applyAlignment="0" applyProtection="0"/>
    <xf numFmtId="0" fontId="28" fillId="20" borderId="0" applyNumberFormat="0" applyBorder="0" applyAlignment="0" applyProtection="0"/>
    <xf numFmtId="0" fontId="55" fillId="20" borderId="0" applyNumberFormat="0" applyBorder="0" applyAlignment="0" applyProtection="0"/>
    <xf numFmtId="0" fontId="56" fillId="20" borderId="0" applyNumberFormat="0" applyBorder="0" applyAlignment="0" applyProtection="0"/>
    <xf numFmtId="0" fontId="28" fillId="23" borderId="0" applyNumberFormat="0" applyBorder="0" applyAlignment="0" applyProtection="0"/>
    <xf numFmtId="0" fontId="55" fillId="23" borderId="0" applyNumberFormat="0" applyBorder="0" applyAlignment="0" applyProtection="0"/>
    <xf numFmtId="0" fontId="56" fillId="23" borderId="0" applyNumberFormat="0" applyBorder="0" applyAlignment="0" applyProtection="0"/>
    <xf numFmtId="0" fontId="28" fillId="24" borderId="0" applyNumberFormat="0" applyBorder="0" applyAlignment="0" applyProtection="0"/>
    <xf numFmtId="0" fontId="55" fillId="24" borderId="0" applyNumberFormat="0" applyBorder="0" applyAlignment="0" applyProtection="0"/>
    <xf numFmtId="0" fontId="56" fillId="24" borderId="0" applyNumberFormat="0" applyBorder="0" applyAlignment="0" applyProtection="0"/>
    <xf numFmtId="0" fontId="28" fillId="25" borderId="0" applyNumberFormat="0" applyBorder="0" applyAlignment="0" applyProtection="0"/>
    <xf numFmtId="0" fontId="55" fillId="25" borderId="0" applyNumberFormat="0" applyBorder="0" applyAlignment="0" applyProtection="0"/>
    <xf numFmtId="0" fontId="56" fillId="25" borderId="0" applyNumberFormat="0" applyBorder="0" applyAlignment="0" applyProtection="0"/>
    <xf numFmtId="0" fontId="28" fillId="26" borderId="0" applyNumberFormat="0" applyBorder="0" applyAlignment="0" applyProtection="0"/>
    <xf numFmtId="0" fontId="55" fillId="26" borderId="0" applyNumberFormat="0" applyBorder="0" applyAlignment="0" applyProtection="0"/>
    <xf numFmtId="0" fontId="56" fillId="26" borderId="0" applyNumberFormat="0" applyBorder="0" applyAlignment="0" applyProtection="0"/>
    <xf numFmtId="0" fontId="28" fillId="27" borderId="0" applyNumberFormat="0" applyBorder="0" applyAlignment="0" applyProtection="0"/>
    <xf numFmtId="0" fontId="55" fillId="27" borderId="0" applyNumberFormat="0" applyBorder="0" applyAlignment="0" applyProtection="0"/>
    <xf numFmtId="0" fontId="56" fillId="27" borderId="0" applyNumberFormat="0" applyBorder="0" applyAlignment="0" applyProtection="0"/>
    <xf numFmtId="0" fontId="28" fillId="28" borderId="0" applyNumberFormat="0" applyBorder="0" applyAlignment="0" applyProtection="0"/>
    <xf numFmtId="0" fontId="55" fillId="28" borderId="0" applyNumberFormat="0" applyBorder="0" applyAlignment="0" applyProtection="0"/>
    <xf numFmtId="0" fontId="56" fillId="28" borderId="0" applyNumberFormat="0" applyBorder="0" applyAlignment="0" applyProtection="0"/>
    <xf numFmtId="0" fontId="28" fillId="23" borderId="0" applyNumberFormat="0" applyBorder="0" applyAlignment="0" applyProtection="0"/>
    <xf numFmtId="0" fontId="55" fillId="23" borderId="0" applyNumberFormat="0" applyBorder="0" applyAlignment="0" applyProtection="0"/>
    <xf numFmtId="0" fontId="56" fillId="23" borderId="0" applyNumberFormat="0" applyBorder="0" applyAlignment="0" applyProtection="0"/>
    <xf numFmtId="0" fontId="28" fillId="24" borderId="0" applyNumberFormat="0" applyBorder="0" applyAlignment="0" applyProtection="0"/>
    <xf numFmtId="0" fontId="55" fillId="24" borderId="0" applyNumberFormat="0" applyBorder="0" applyAlignment="0" applyProtection="0"/>
    <xf numFmtId="0" fontId="56" fillId="24" borderId="0" applyNumberFormat="0" applyBorder="0" applyAlignment="0" applyProtection="0"/>
    <xf numFmtId="0" fontId="28" fillId="29" borderId="0" applyNumberFormat="0" applyBorder="0" applyAlignment="0" applyProtection="0"/>
    <xf numFmtId="0" fontId="55" fillId="29" borderId="0" applyNumberFormat="0" applyBorder="0" applyAlignment="0" applyProtection="0"/>
    <xf numFmtId="0" fontId="56" fillId="29" borderId="0" applyNumberFormat="0" applyBorder="0" applyAlignment="0" applyProtection="0"/>
    <xf numFmtId="41" fontId="3" fillId="0" borderId="0"/>
    <xf numFmtId="0" fontId="29" fillId="13" borderId="0" applyNumberFormat="0" applyBorder="0" applyAlignment="0" applyProtection="0"/>
    <xf numFmtId="0" fontId="57" fillId="13" borderId="0" applyNumberFormat="0" applyBorder="0" applyAlignment="0" applyProtection="0"/>
    <xf numFmtId="0" fontId="58" fillId="13" borderId="0" applyNumberFormat="0" applyBorder="0" applyAlignment="0" applyProtection="0"/>
    <xf numFmtId="3" fontId="3" fillId="0" borderId="0"/>
    <xf numFmtId="3" fontId="3" fillId="0" borderId="26" applyNumberFormat="0">
      <alignment vertical="center"/>
    </xf>
    <xf numFmtId="0" fontId="30" fillId="30" borderId="27" applyNumberFormat="0" applyAlignment="0" applyProtection="0"/>
    <xf numFmtId="0" fontId="59" fillId="30" borderId="27" applyNumberFormat="0" applyAlignment="0" applyProtection="0"/>
    <xf numFmtId="0" fontId="60" fillId="30" borderId="27" applyNumberFormat="0" applyAlignment="0" applyProtection="0"/>
    <xf numFmtId="0" fontId="4" fillId="0" borderId="0" applyNumberFormat="0" applyFont="0" applyFill="0" applyBorder="0" applyProtection="0">
      <alignment horizontal="centerContinuous" wrapText="1"/>
    </xf>
    <xf numFmtId="0" fontId="31" fillId="31" borderId="28" applyNumberFormat="0" applyAlignment="0" applyProtection="0"/>
    <xf numFmtId="0" fontId="61" fillId="31" borderId="28" applyNumberFormat="0" applyAlignment="0" applyProtection="0"/>
    <xf numFmtId="0" fontId="62" fillId="31" borderId="28" applyNumberFormat="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 fontId="22"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85" fillId="32" borderId="22" applyAlignment="0">
      <alignment horizontal="right"/>
      <protection locked="0"/>
    </xf>
    <xf numFmtId="172" fontId="86" fillId="0" borderId="0" applyNumberForma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174" fontId="3" fillId="0" borderId="0" applyFill="0" applyBorder="0" applyAlignment="0" applyProtection="0"/>
    <xf numFmtId="0" fontId="48" fillId="33" borderId="0">
      <alignment horizontal="right"/>
      <protection locked="0"/>
    </xf>
    <xf numFmtId="0" fontId="4" fillId="0" borderId="0"/>
    <xf numFmtId="0" fontId="87" fillId="0" borderId="0">
      <alignment horizontal="left"/>
    </xf>
    <xf numFmtId="172" fontId="88" fillId="0" borderId="0" applyNumberFormat="0" applyFill="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169" fontId="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2" fontId="9" fillId="0" borderId="0" applyFont="0" applyFill="0" applyBorder="0" applyAlignment="0" applyProtection="0"/>
    <xf numFmtId="0" fontId="3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2" fontId="48" fillId="33" borderId="0">
      <alignment horizontal="right"/>
      <protection locked="0"/>
    </xf>
    <xf numFmtId="0" fontId="89" fillId="0" borderId="0">
      <alignment horizontal="center" vertical="center" wrapText="1"/>
    </xf>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33" fillId="14" borderId="0" applyNumberFormat="0" applyBorder="0" applyAlignment="0" applyProtection="0"/>
    <xf numFmtId="0" fontId="65" fillId="14" borderId="0" applyNumberFormat="0" applyBorder="0" applyAlignment="0" applyProtection="0"/>
    <xf numFmtId="0" fontId="66" fillId="14" borderId="0" applyNumberFormat="0" applyBorder="0" applyAlignment="0" applyProtection="0"/>
    <xf numFmtId="0" fontId="4" fillId="0" borderId="0">
      <alignment horizontal="right" vertical="top"/>
    </xf>
    <xf numFmtId="0" fontId="2" fillId="0" borderId="25">
      <alignment horizontal="center" vertical="center" wrapText="1"/>
    </xf>
    <xf numFmtId="0" fontId="34"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35" fillId="0" borderId="30" applyNumberFormat="0" applyFill="0" applyAlignment="0" applyProtection="0"/>
    <xf numFmtId="0" fontId="68" fillId="0" borderId="30" applyNumberFormat="0" applyFill="0" applyAlignment="0" applyProtection="0"/>
    <xf numFmtId="0" fontId="68" fillId="0" borderId="30" applyNumberFormat="0" applyFill="0" applyAlignment="0" applyProtection="0"/>
    <xf numFmtId="0" fontId="36" fillId="0" borderId="31" applyNumberFormat="0" applyFill="0" applyAlignment="0" applyProtection="0"/>
    <xf numFmtId="0" fontId="69" fillId="0" borderId="31" applyNumberFormat="0" applyFill="0" applyAlignment="0" applyProtection="0"/>
    <xf numFmtId="0" fontId="69" fillId="0" borderId="31" applyNumberFormat="0" applyFill="0" applyAlignment="0" applyProtection="0"/>
    <xf numFmtId="0" fontId="36"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4" fillId="0" borderId="0" applyNumberFormat="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96" fillId="0" borderId="0" applyNumberFormat="0" applyFill="0" applyBorder="0" applyAlignment="0" applyProtection="0"/>
    <xf numFmtId="0" fontId="37" fillId="17" borderId="27" applyNumberFormat="0" applyAlignment="0" applyProtection="0"/>
    <xf numFmtId="1" fontId="71" fillId="36" borderId="0" applyNumberFormat="0" applyFill="0" applyBorder="0" applyAlignment="0" applyProtection="0"/>
    <xf numFmtId="0" fontId="72" fillId="17" borderId="27" applyNumberFormat="0" applyAlignment="0" applyProtection="0"/>
    <xf numFmtId="0" fontId="72" fillId="17" borderId="27" applyNumberFormat="0" applyAlignment="0" applyProtection="0"/>
    <xf numFmtId="0" fontId="72" fillId="17" borderId="27" applyNumberFormat="0" applyAlignment="0" applyProtection="0"/>
    <xf numFmtId="3" fontId="90" fillId="5" borderId="0">
      <protection locked="0"/>
    </xf>
    <xf numFmtId="4" fontId="90" fillId="5" borderId="0">
      <protection locked="0"/>
    </xf>
    <xf numFmtId="0" fontId="38" fillId="0" borderId="32" applyNumberFormat="0" applyFill="0" applyAlignment="0" applyProtection="0"/>
    <xf numFmtId="0" fontId="73" fillId="0" borderId="32" applyNumberFormat="0" applyFill="0" applyAlignment="0" applyProtection="0"/>
    <xf numFmtId="0" fontId="74" fillId="0" borderId="32" applyNumberFormat="0" applyFill="0" applyAlignment="0" applyProtection="0"/>
    <xf numFmtId="10" fontId="15" fillId="0" borderId="33" applyFill="0" applyAlignment="0" applyProtection="0">
      <protection locked="0"/>
    </xf>
    <xf numFmtId="0" fontId="39" fillId="37" borderId="0" applyNumberFormat="0" applyBorder="0" applyAlignment="0" applyProtection="0"/>
    <xf numFmtId="0" fontId="75" fillId="37" borderId="0" applyNumberFormat="0" applyBorder="0" applyAlignment="0" applyProtection="0"/>
    <xf numFmtId="0" fontId="76" fillId="37" borderId="0" applyNumberFormat="0" applyBorder="0" applyAlignment="0" applyProtection="0"/>
    <xf numFmtId="43" fontId="3" fillId="0" borderId="0"/>
    <xf numFmtId="0" fontId="77" fillId="0" borderId="0"/>
    <xf numFmtId="0" fontId="77" fillId="0" borderId="0"/>
    <xf numFmtId="0" fontId="77" fillId="0" borderId="0"/>
    <xf numFmtId="0" fontId="77" fillId="0" borderId="0"/>
    <xf numFmtId="0" fontId="77" fillId="0" borderId="0"/>
    <xf numFmtId="0" fontId="53" fillId="0" borderId="0"/>
    <xf numFmtId="0" fontId="9" fillId="0" borderId="0"/>
    <xf numFmtId="0" fontId="3" fillId="0" borderId="0"/>
    <xf numFmtId="0" fontId="3" fillId="0" borderId="0"/>
    <xf numFmtId="0" fontId="53" fillId="0" borderId="0"/>
    <xf numFmtId="0" fontId="53" fillId="0" borderId="0"/>
    <xf numFmtId="41" fontId="3" fillId="0" borderId="0">
      <alignment vertical="top"/>
    </xf>
    <xf numFmtId="0" fontId="53" fillId="0" borderId="0"/>
    <xf numFmtId="41" fontId="3" fillId="0" borderId="0">
      <alignment vertical="top"/>
    </xf>
    <xf numFmtId="41" fontId="3" fillId="0" borderId="0">
      <alignment vertical="top"/>
    </xf>
    <xf numFmtId="0" fontId="3" fillId="0" borderId="0"/>
    <xf numFmtId="0" fontId="3" fillId="0" borderId="0"/>
    <xf numFmtId="0" fontId="27" fillId="0" borderId="0"/>
    <xf numFmtId="0" fontId="53" fillId="0" borderId="0"/>
    <xf numFmtId="0" fontId="53" fillId="0" borderId="0"/>
    <xf numFmtId="0" fontId="3" fillId="0" borderId="0"/>
    <xf numFmtId="0" fontId="53" fillId="0" borderId="0"/>
    <xf numFmtId="0" fontId="3" fillId="0" borderId="0"/>
    <xf numFmtId="0" fontId="27" fillId="0" borderId="0"/>
    <xf numFmtId="0" fontId="53"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applyNumberFormat="0" applyFont="0" applyFill="0" applyBorder="0" applyAlignment="0" applyProtection="0"/>
    <xf numFmtId="0" fontId="27" fillId="0" borderId="0"/>
    <xf numFmtId="0" fontId="27"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27" fillId="0" borderId="0"/>
    <xf numFmtId="0" fontId="27" fillId="0" borderId="0"/>
    <xf numFmtId="0" fontId="27" fillId="0" borderId="0"/>
    <xf numFmtId="0" fontId="27" fillId="0" borderId="0"/>
    <xf numFmtId="0" fontId="50" fillId="0" borderId="0"/>
    <xf numFmtId="0" fontId="3" fillId="0" borderId="0"/>
    <xf numFmtId="0" fontId="50" fillId="0" borderId="0"/>
    <xf numFmtId="37" fontId="9" fillId="0" borderId="0"/>
    <xf numFmtId="0" fontId="50" fillId="0" borderId="0"/>
    <xf numFmtId="0" fontId="3" fillId="0" borderId="0"/>
    <xf numFmtId="0" fontId="27" fillId="0" borderId="0"/>
    <xf numFmtId="0" fontId="27" fillId="0" borderId="0"/>
    <xf numFmtId="0" fontId="9" fillId="0" borderId="0"/>
    <xf numFmtId="0" fontId="50" fillId="0" borderId="0"/>
    <xf numFmtId="0" fontId="27" fillId="0" borderId="0"/>
    <xf numFmtId="0" fontId="53" fillId="0" borderId="0"/>
    <xf numFmtId="0" fontId="3" fillId="0" borderId="0"/>
    <xf numFmtId="0" fontId="3" fillId="0" borderId="0"/>
    <xf numFmtId="0" fontId="54" fillId="0" borderId="0"/>
    <xf numFmtId="0" fontId="2" fillId="0" borderId="0"/>
    <xf numFmtId="0" fontId="1" fillId="0" borderId="0"/>
    <xf numFmtId="0" fontId="1" fillId="0" borderId="0"/>
    <xf numFmtId="0" fontId="9" fillId="0" borderId="0"/>
    <xf numFmtId="0" fontId="53" fillId="0" borderId="0"/>
    <xf numFmtId="0"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3" fillId="0" borderId="0"/>
    <xf numFmtId="0" fontId="27" fillId="0" borderId="0"/>
    <xf numFmtId="0" fontId="27" fillId="0" borderId="0"/>
    <xf numFmtId="0" fontId="27" fillId="0" borderId="0"/>
    <xf numFmtId="0" fontId="53" fillId="0" borderId="0"/>
    <xf numFmtId="0" fontId="53" fillId="0" borderId="0"/>
    <xf numFmtId="0" fontId="53" fillId="0" borderId="0"/>
    <xf numFmtId="0" fontId="3" fillId="0" borderId="0"/>
    <xf numFmtId="0" fontId="1" fillId="0" borderId="0"/>
    <xf numFmtId="0" fontId="1" fillId="0" borderId="0"/>
    <xf numFmtId="0" fontId="9" fillId="0" borderId="0"/>
    <xf numFmtId="0" fontId="27" fillId="0" borderId="0"/>
    <xf numFmtId="0" fontId="9" fillId="0" borderId="0"/>
    <xf numFmtId="0" fontId="9" fillId="0" borderId="0"/>
    <xf numFmtId="0" fontId="50" fillId="0" borderId="0"/>
    <xf numFmtId="0" fontId="27" fillId="0" borderId="0"/>
    <xf numFmtId="0" fontId="27" fillId="0" borderId="0"/>
    <xf numFmtId="0" fontId="27" fillId="0" borderId="0"/>
    <xf numFmtId="0" fontId="53" fillId="0" borderId="0"/>
    <xf numFmtId="0" fontId="53" fillId="0" borderId="0"/>
    <xf numFmtId="0" fontId="27" fillId="0" borderId="0"/>
    <xf numFmtId="0" fontId="9" fillId="0" borderId="0"/>
    <xf numFmtId="0" fontId="27" fillId="0" borderId="0"/>
    <xf numFmtId="0" fontId="3" fillId="0" borderId="0"/>
    <xf numFmtId="0" fontId="9" fillId="0" borderId="0"/>
    <xf numFmtId="0" fontId="3" fillId="0" borderId="0"/>
    <xf numFmtId="0" fontId="3" fillId="0" borderId="0"/>
    <xf numFmtId="0" fontId="9" fillId="0" borderId="0"/>
    <xf numFmtId="0" fontId="3" fillId="0" borderId="0"/>
    <xf numFmtId="0" fontId="3" fillId="0" borderId="0"/>
    <xf numFmtId="0" fontId="22" fillId="0" borderId="0"/>
    <xf numFmtId="0" fontId="53" fillId="0" borderId="0"/>
    <xf numFmtId="41" fontId="3" fillId="0" borderId="0">
      <alignment vertical="top"/>
    </xf>
    <xf numFmtId="0" fontId="3" fillId="0" borderId="0"/>
    <xf numFmtId="41" fontId="3" fillId="0" borderId="0">
      <alignment vertical="top"/>
    </xf>
    <xf numFmtId="4" fontId="87" fillId="0" borderId="0">
      <alignment horizontal="right"/>
    </xf>
    <xf numFmtId="0" fontId="87" fillId="0" borderId="0">
      <alignment horizontal="left"/>
    </xf>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3" fillId="38" borderId="34" applyNumberFormat="0" applyFont="0" applyAlignment="0" applyProtection="0"/>
    <xf numFmtId="171" fontId="91" fillId="0" borderId="0" applyNumberFormat="0"/>
    <xf numFmtId="0" fontId="40" fillId="30" borderId="35" applyNumberFormat="0" applyAlignment="0" applyProtection="0"/>
    <xf numFmtId="0" fontId="78" fillId="30" borderId="35" applyNumberFormat="0" applyAlignment="0" applyProtection="0"/>
    <xf numFmtId="0" fontId="79" fillId="30" borderId="3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3" fillId="0" borderId="0" applyFont="0" applyFill="0" applyBorder="0" applyAlignment="0" applyProtection="0"/>
    <xf numFmtId="171" fontId="3" fillId="0" borderId="0" applyFont="0" applyFill="0" applyBorder="0" applyAlignment="0" applyProtection="0"/>
    <xf numFmtId="10" fontId="3" fillId="0" borderId="0" applyFont="0" applyFill="0" applyBorder="0" applyAlignment="0" applyProtection="0"/>
    <xf numFmtId="0" fontId="3" fillId="0" borderId="0"/>
    <xf numFmtId="0" fontId="92" fillId="0" borderId="0" applyNumberFormat="0" applyFont="0" applyFill="0" applyBorder="0" applyAlignment="0" applyProtection="0">
      <alignment horizontal="left"/>
    </xf>
    <xf numFmtId="0" fontId="93" fillId="0" borderId="15">
      <alignment horizont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 fillId="0" borderId="0"/>
    <xf numFmtId="5" fontId="41" fillId="0" borderId="1"/>
    <xf numFmtId="0" fontId="42" fillId="0" borderId="0">
      <alignment horizontal="center" vertical="top" wrapText="1"/>
    </xf>
    <xf numFmtId="170" fontId="41" fillId="0" borderId="1"/>
    <xf numFmtId="170" fontId="41" fillId="0" borderId="36">
      <alignment horizontal="center"/>
    </xf>
    <xf numFmtId="173" fontId="49" fillId="0" borderId="37"/>
    <xf numFmtId="0" fontId="43" fillId="0" borderId="0"/>
    <xf numFmtId="10" fontId="44" fillId="0" borderId="0"/>
    <xf numFmtId="0" fontId="45" fillId="0" borderId="0">
      <alignment horizontal="left"/>
    </xf>
    <xf numFmtId="0" fontId="94" fillId="0" borderId="0" applyNumberFormat="0" applyFill="0" applyBorder="0" applyAlignment="0" applyProtection="0"/>
    <xf numFmtId="0" fontId="3" fillId="0" borderId="0"/>
    <xf numFmtId="0" fontId="22" fillId="0" borderId="0">
      <alignment vertical="top"/>
    </xf>
    <xf numFmtId="0" fontId="22" fillId="0" borderId="0">
      <alignment vertical="top"/>
    </xf>
    <xf numFmtId="0" fontId="3" fillId="0" borderId="0"/>
    <xf numFmtId="0" fontId="3" fillId="0" borderId="0"/>
    <xf numFmtId="0" fontId="3" fillId="0" borderId="0"/>
    <xf numFmtId="0" fontId="2" fillId="0" borderId="22" applyBorder="0">
      <alignment horizontal="right"/>
    </xf>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24"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6" fillId="0" borderId="38" applyNumberFormat="0" applyFill="0" applyAlignment="0" applyProtection="0"/>
    <xf numFmtId="0" fontId="80" fillId="0" borderId="38" applyNumberFormat="0" applyFill="0" applyAlignment="0" applyProtection="0"/>
    <xf numFmtId="0" fontId="81" fillId="0" borderId="38" applyNumberFormat="0" applyFill="0" applyAlignment="0" applyProtection="0"/>
    <xf numFmtId="4" fontId="95" fillId="0" borderId="39">
      <alignment horizontal="right"/>
    </xf>
    <xf numFmtId="0" fontId="95" fillId="0" borderId="39">
      <alignment horizontal="left"/>
    </xf>
    <xf numFmtId="0" fontId="82" fillId="16" borderId="0" applyNumberFormat="0" applyFont="0" applyBorder="0" applyAlignment="0" applyProtection="0">
      <alignment horizontal="centerContinuous"/>
      <protection locked="0"/>
    </xf>
    <xf numFmtId="0" fontId="47"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4" fillId="0" borderId="0"/>
    <xf numFmtId="0" fontId="1" fillId="0" borderId="0"/>
    <xf numFmtId="0" fontId="3" fillId="0" borderId="0"/>
    <xf numFmtId="0" fontId="20" fillId="9" borderId="0" applyNumberFormat="0" applyBorder="0" applyAlignment="0" applyProtection="0"/>
    <xf numFmtId="43" fontId="1" fillId="0" borderId="0" applyFont="0" applyFill="0" applyBorder="0" applyAlignment="0" applyProtection="0"/>
    <xf numFmtId="0" fontId="27"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3" fillId="0" borderId="0"/>
    <xf numFmtId="3" fontId="3" fillId="0" borderId="0"/>
    <xf numFmtId="3" fontId="3" fillId="0" borderId="26" applyNumberFormat="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22" fillId="0" borderId="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4" fontId="3" fillId="0" borderId="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alignment vertical="top"/>
      <protection locked="0"/>
    </xf>
    <xf numFmtId="0" fontId="3" fillId="0" borderId="0"/>
    <xf numFmtId="0" fontId="3" fillId="0" borderId="0"/>
    <xf numFmtId="41" fontId="3" fillId="0" borderId="0">
      <alignment vertical="top"/>
    </xf>
    <xf numFmtId="41"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22" fillId="0" borderId="0"/>
    <xf numFmtId="41" fontId="3" fillId="0" borderId="0">
      <alignment vertical="top"/>
    </xf>
    <xf numFmtId="0" fontId="3" fillId="0" borderId="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0" fontId="3" fillId="0" borderId="0" applyFont="0" applyFill="0" applyBorder="0" applyAlignment="0" applyProtection="0"/>
    <xf numFmtId="0" fontId="3" fillId="0" borderId="0"/>
    <xf numFmtId="0" fontId="3" fillId="0" borderId="0"/>
    <xf numFmtId="0" fontId="22" fillId="0" borderId="0">
      <alignment vertical="top"/>
    </xf>
    <xf numFmtId="0" fontId="22" fillId="0" borderId="0">
      <alignment vertical="top"/>
    </xf>
    <xf numFmtId="0" fontId="3" fillId="0" borderId="0"/>
    <xf numFmtId="0"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168" fontId="3" fillId="0" borderId="0"/>
    <xf numFmtId="0" fontId="1" fillId="0" borderId="0"/>
    <xf numFmtId="43" fontId="1" fillId="0" borderId="0" applyFont="0" applyFill="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8" fillId="22"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9" borderId="0" applyNumberFormat="0" applyBorder="0" applyAlignment="0" applyProtection="0"/>
    <xf numFmtId="0" fontId="30" fillId="30" borderId="27" applyNumberFormat="0" applyAlignment="0" applyProtection="0"/>
    <xf numFmtId="0" fontId="31" fillId="31" borderId="28"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32" fillId="0" borderId="0" applyNumberFormat="0" applyFill="0" applyBorder="0" applyAlignment="0" applyProtection="0"/>
    <xf numFmtId="0" fontId="33" fillId="14" borderId="0" applyNumberFormat="0" applyBorder="0" applyAlignment="0" applyProtection="0"/>
    <xf numFmtId="0" fontId="2" fillId="0" borderId="40">
      <alignment horizontal="center" vertical="center" wrapText="1"/>
    </xf>
    <xf numFmtId="0" fontId="34" fillId="0" borderId="29" applyNumberFormat="0" applyFill="0" applyAlignment="0" applyProtection="0"/>
    <xf numFmtId="0" fontId="35" fillId="0" borderId="30" applyNumberFormat="0" applyFill="0" applyAlignment="0" applyProtection="0"/>
    <xf numFmtId="0" fontId="36" fillId="0" borderId="31" applyNumberFormat="0" applyFill="0" applyAlignment="0" applyProtection="0"/>
    <xf numFmtId="0" fontId="36" fillId="0" borderId="0" applyNumberFormat="0" applyFill="0" applyBorder="0" applyAlignment="0" applyProtection="0"/>
    <xf numFmtId="0" fontId="37" fillId="17" borderId="27" applyNumberFormat="0" applyAlignment="0" applyProtection="0"/>
    <xf numFmtId="0" fontId="37" fillId="17" borderId="27" applyNumberFormat="0" applyAlignment="0" applyProtection="0"/>
    <xf numFmtId="0" fontId="2" fillId="0" borderId="0">
      <alignment horizontal="left" vertical="center"/>
    </xf>
    <xf numFmtId="0" fontId="2" fillId="0" borderId="0">
      <alignment horizontal="center" vertical="center"/>
    </xf>
    <xf numFmtId="0" fontId="38" fillId="0" borderId="32" applyNumberFormat="0" applyFill="0" applyAlignment="0" applyProtection="0"/>
    <xf numFmtId="0" fontId="39" fillId="3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3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 fontId="2" fillId="0" borderId="0">
      <alignment horizontal="right"/>
    </xf>
    <xf numFmtId="0" fontId="40" fillId="30" borderId="3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2" fillId="0" borderId="22" applyBorder="0">
      <alignment horizontal="right"/>
    </xf>
    <xf numFmtId="0" fontId="2" fillId="0" borderId="22" applyBorder="0">
      <alignment horizontal="right"/>
    </xf>
    <xf numFmtId="0" fontId="6" fillId="0" borderId="38" applyNumberFormat="0" applyFill="0" applyAlignment="0" applyProtection="0"/>
    <xf numFmtId="0" fontId="1" fillId="0" borderId="0"/>
    <xf numFmtId="0" fontId="97" fillId="10" borderId="0" applyNumberFormat="0" applyBorder="0" applyAlignment="0" applyProtection="0"/>
    <xf numFmtId="0" fontId="21" fillId="11" borderId="0" applyNumberFormat="0" applyBorder="0" applyAlignment="0" applyProtection="0"/>
    <xf numFmtId="0" fontId="3" fillId="0" borderId="0"/>
    <xf numFmtId="0" fontId="30" fillId="30" borderId="27" applyNumberFormat="0" applyAlignment="0" applyProtection="0"/>
    <xf numFmtId="0" fontId="59" fillId="30" borderId="27" applyNumberFormat="0" applyAlignment="0" applyProtection="0"/>
    <xf numFmtId="0" fontId="60" fillId="30" borderId="27" applyNumberFormat="0" applyAlignment="0" applyProtection="0"/>
    <xf numFmtId="0" fontId="37" fillId="17" borderId="27" applyNumberFormat="0" applyAlignment="0" applyProtection="0"/>
    <xf numFmtId="0" fontId="72" fillId="17" borderId="27" applyNumberFormat="0" applyAlignment="0" applyProtection="0"/>
    <xf numFmtId="0" fontId="72" fillId="17" borderId="27" applyNumberFormat="0" applyAlignment="0" applyProtection="0"/>
    <xf numFmtId="0" fontId="72" fillId="17" borderId="27" applyNumberFormat="0" applyAlignment="0" applyProtection="0"/>
    <xf numFmtId="0" fontId="37" fillId="17" borderId="27" applyNumberFormat="0" applyAlignment="0" applyProtection="0"/>
    <xf numFmtId="10" fontId="15" fillId="0" borderId="33" applyFill="0" applyAlignment="0" applyProtection="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8" borderId="34" applyNumberFormat="0" applyFont="0" applyAlignment="0" applyProtection="0"/>
    <xf numFmtId="0" fontId="3" fillId="38" borderId="34" applyNumberFormat="0" applyFont="0" applyAlignment="0" applyProtection="0"/>
    <xf numFmtId="0" fontId="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53" fillId="38" borderId="34" applyNumberFormat="0" applyFont="0" applyAlignment="0" applyProtection="0"/>
    <xf numFmtId="0" fontId="3" fillId="38" borderId="34" applyNumberFormat="0" applyFont="0" applyAlignment="0" applyProtection="0"/>
    <xf numFmtId="0" fontId="40" fillId="30" borderId="35" applyNumberFormat="0" applyAlignment="0" applyProtection="0"/>
    <xf numFmtId="0" fontId="78" fillId="30" borderId="35" applyNumberFormat="0" applyAlignment="0" applyProtection="0"/>
    <xf numFmtId="0" fontId="79" fillId="30" borderId="35" applyNumberFormat="0" applyAlignment="0" applyProtection="0"/>
    <xf numFmtId="0" fontId="6" fillId="0" borderId="38" applyNumberFormat="0" applyFill="0" applyAlignment="0" applyProtection="0"/>
    <xf numFmtId="0" fontId="80" fillId="0" borderId="38" applyNumberFormat="0" applyFill="0" applyAlignment="0" applyProtection="0"/>
    <xf numFmtId="0" fontId="81" fillId="0" borderId="38" applyNumberFormat="0" applyFill="0" applyAlignment="0" applyProtection="0"/>
    <xf numFmtId="0" fontId="3" fillId="0" borderId="0"/>
    <xf numFmtId="0" fontId="3" fillId="0" borderId="0"/>
    <xf numFmtId="0" fontId="3" fillId="0" borderId="0"/>
    <xf numFmtId="44" fontId="3" fillId="0" borderId="0" applyFont="0" applyFill="0" applyBorder="0" applyAlignment="0" applyProtection="0"/>
    <xf numFmtId="0" fontId="3" fillId="0" borderId="1"/>
    <xf numFmtId="0" fontId="98" fillId="0" borderId="0"/>
    <xf numFmtId="0" fontId="99"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9" fontId="9" fillId="0" borderId="0" applyFont="0" applyFill="0" applyBorder="0" applyAlignment="0" applyProtection="0"/>
    <xf numFmtId="0" fontId="3" fillId="0" borderId="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0" fontId="2" fillId="0" borderId="40">
      <alignment horizontal="center" vertical="center" wrapText="1"/>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101" fillId="0" borderId="0"/>
    <xf numFmtId="9" fontId="1" fillId="0" borderId="0" applyFont="0" applyFill="0" applyBorder="0" applyAlignment="0" applyProtection="0"/>
    <xf numFmtId="0" fontId="102" fillId="0" borderId="0"/>
    <xf numFmtId="0" fontId="103" fillId="0" borderId="0"/>
    <xf numFmtId="43" fontId="18" fillId="0" borderId="0" applyFont="0" applyFill="0" applyBorder="0" applyAlignment="0" applyProtection="0"/>
    <xf numFmtId="0" fontId="96" fillId="0" borderId="0" applyNumberFormat="0" applyFill="0" applyBorder="0" applyAlignment="0" applyProtection="0"/>
    <xf numFmtId="0" fontId="9" fillId="0" borderId="0"/>
    <xf numFmtId="0" fontId="3" fillId="0" borderId="0"/>
    <xf numFmtId="0" fontId="9" fillId="0" borderId="0"/>
    <xf numFmtId="0" fontId="108" fillId="0" borderId="0" applyNumberFormat="0" applyFill="0" applyBorder="0" applyAlignment="0" applyProtection="0"/>
    <xf numFmtId="0" fontId="98"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10" fontId="15" fillId="0" borderId="19" applyFill="0" applyAlignment="0" applyProtection="0">
      <protection locked="0"/>
    </xf>
    <xf numFmtId="41" fontId="3" fillId="0" borderId="0">
      <alignment vertical="top"/>
    </xf>
    <xf numFmtId="41" fontId="3" fillId="0" borderId="0">
      <alignment vertical="top"/>
    </xf>
    <xf numFmtId="41" fontId="3" fillId="0" borderId="0">
      <alignment vertical="top"/>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3" fillId="38" borderId="72" applyNumberFormat="0" applyFont="0" applyAlignment="0" applyProtection="0"/>
    <xf numFmtId="0" fontId="40" fillId="30" borderId="73" applyNumberFormat="0" applyAlignment="0" applyProtection="0"/>
    <xf numFmtId="0" fontId="78" fillId="30" borderId="73" applyNumberFormat="0" applyAlignment="0" applyProtection="0"/>
    <xf numFmtId="0" fontId="79" fillId="30" borderId="73" applyNumberFormat="0" applyAlignment="0" applyProtection="0"/>
    <xf numFmtId="0" fontId="93" fillId="0" borderId="42">
      <alignment horizontal="center"/>
    </xf>
    <xf numFmtId="5" fontId="41" fillId="0" borderId="1"/>
    <xf numFmtId="0" fontId="6" fillId="0" borderId="74" applyNumberFormat="0" applyFill="0" applyAlignment="0" applyProtection="0"/>
    <xf numFmtId="0" fontId="80" fillId="0" borderId="74" applyNumberFormat="0" applyFill="0" applyAlignment="0" applyProtection="0"/>
    <xf numFmtId="0" fontId="81" fillId="0" borderId="74" applyNumberFormat="0" applyFill="0" applyAlignment="0" applyProtection="0"/>
    <xf numFmtId="4" fontId="95" fillId="0" borderId="75">
      <alignment horizontal="right"/>
    </xf>
    <xf numFmtId="0" fontId="95" fillId="0" borderId="75">
      <alignment horizontal="left"/>
    </xf>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2" fillId="0" borderId="25">
      <alignment horizontal="center" vertical="center" wrapText="1"/>
    </xf>
    <xf numFmtId="0" fontId="40" fillId="30" borderId="73" applyNumberFormat="0" applyAlignment="0" applyProtection="0"/>
    <xf numFmtId="0" fontId="6" fillId="0" borderId="74" applyNumberFormat="0" applyFill="0" applyAlignment="0" applyProtection="0"/>
    <xf numFmtId="10" fontId="15" fillId="0" borderId="19" applyFill="0" applyAlignment="0" applyProtection="0">
      <protection locked="0"/>
    </xf>
    <xf numFmtId="0" fontId="3" fillId="38" borderId="72" applyNumberFormat="0" applyFont="0" applyAlignment="0" applyProtection="0"/>
    <xf numFmtId="0" fontId="3" fillId="38" borderId="72" applyNumberFormat="0" applyFont="0" applyAlignment="0" applyProtection="0"/>
    <xf numFmtId="0" fontId="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53" fillId="38" borderId="72" applyNumberFormat="0" applyFont="0" applyAlignment="0" applyProtection="0"/>
    <xf numFmtId="0" fontId="3" fillId="38" borderId="72" applyNumberFormat="0" applyFont="0" applyAlignment="0" applyProtection="0"/>
    <xf numFmtId="0" fontId="40" fillId="30" borderId="73" applyNumberFormat="0" applyAlignment="0" applyProtection="0"/>
    <xf numFmtId="0" fontId="78" fillId="30" borderId="73" applyNumberFormat="0" applyAlignment="0" applyProtection="0"/>
    <xf numFmtId="0" fontId="79" fillId="30" borderId="73" applyNumberFormat="0" applyAlignment="0" applyProtection="0"/>
    <xf numFmtId="0" fontId="6" fillId="0" borderId="74" applyNumberFormat="0" applyFill="0" applyAlignment="0" applyProtection="0"/>
    <xf numFmtId="0" fontId="80" fillId="0" borderId="74" applyNumberFormat="0" applyFill="0" applyAlignment="0" applyProtection="0"/>
    <xf numFmtId="0" fontId="81" fillId="0" borderId="74" applyNumberFormat="0" applyFill="0" applyAlignment="0" applyProtection="0"/>
    <xf numFmtId="44" fontId="3" fillId="0" borderId="0" applyFont="0" applyFill="0" applyBorder="0" applyAlignment="0" applyProtection="0"/>
    <xf numFmtId="0" fontId="9"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0" fontId="2" fillId="0" borderId="25">
      <alignment horizontal="center" vertical="center" wrapText="1"/>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9" fillId="0" borderId="0"/>
    <xf numFmtId="43" fontId="18" fillId="0" borderId="0" applyFont="0" applyFill="0" applyBorder="0" applyAlignment="0" applyProtection="0"/>
    <xf numFmtId="0" fontId="98" fillId="0" borderId="0"/>
    <xf numFmtId="0" fontId="132" fillId="51" borderId="0" applyNumberFormat="0" applyBorder="0" applyAlignment="0" applyProtection="0"/>
    <xf numFmtId="0" fontId="3" fillId="0" borderId="1"/>
    <xf numFmtId="0" fontId="3" fillId="0" borderId="1"/>
    <xf numFmtId="0" fontId="3" fillId="0" borderId="1"/>
    <xf numFmtId="0" fontId="3" fillId="0" borderId="1"/>
    <xf numFmtId="43" fontId="1" fillId="0" borderId="0" applyFont="0" applyFill="0" applyBorder="0" applyAlignment="0" applyProtection="0"/>
    <xf numFmtId="0" fontId="3" fillId="0" borderId="1"/>
    <xf numFmtId="0" fontId="3" fillId="0" borderId="0"/>
    <xf numFmtId="0" fontId="3" fillId="0" borderId="1"/>
    <xf numFmtId="0" fontId="3" fillId="0" borderId="1"/>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136" fillId="62" borderId="1">
      <alignment vertical="center"/>
    </xf>
    <xf numFmtId="3" fontId="136" fillId="62" borderId="1">
      <alignment vertical="center"/>
    </xf>
    <xf numFmtId="3" fontId="136" fillId="62" borderId="1">
      <alignment vertical="center"/>
    </xf>
    <xf numFmtId="43" fontId="3" fillId="0" borderId="0" applyFont="0" applyFill="0" applyBorder="0" applyAlignment="0" applyProtection="0"/>
    <xf numFmtId="43" fontId="1" fillId="0" borderId="0" applyFont="0" applyFill="0" applyBorder="0" applyAlignment="0" applyProtection="0"/>
    <xf numFmtId="0" fontId="3" fillId="0" borderId="1"/>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0" fontId="9" fillId="0" borderId="0"/>
    <xf numFmtId="0" fontId="9" fillId="0" borderId="0"/>
    <xf numFmtId="43" fontId="18"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10" fontId="15" fillId="0" borderId="33" applyFill="0" applyAlignment="0" applyProtection="0">
      <protection locked="0"/>
    </xf>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10" fontId="15" fillId="0" borderId="33" applyFill="0" applyAlignment="0" applyProtection="0">
      <protection locked="0"/>
    </xf>
    <xf numFmtId="44" fontId="3"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3" fillId="0" borderId="0" applyFont="0" applyFill="0" applyBorder="0" applyAlignment="0" applyProtection="0"/>
    <xf numFmtId="41" fontId="3"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5" fontId="41" fillId="0" borderId="1"/>
    <xf numFmtId="43" fontId="1" fillId="0" borderId="0" applyFont="0" applyFill="0" applyBorder="0" applyAlignment="0" applyProtection="0"/>
    <xf numFmtId="4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3" fillId="0" borderId="0">
      <alignment vertical="top"/>
    </xf>
    <xf numFmtId="41" fontId="3" fillId="0" borderId="0">
      <alignment vertical="top"/>
    </xf>
    <xf numFmtId="41" fontId="3" fillId="0" borderId="0">
      <alignment vertical="top"/>
    </xf>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594">
    <xf numFmtId="0" fontId="0" fillId="0" borderId="0" xfId="0"/>
    <xf numFmtId="0" fontId="6" fillId="6" borderId="4" xfId="0" applyFont="1" applyFill="1" applyBorder="1"/>
    <xf numFmtId="0" fontId="6" fillId="6" borderId="4" xfId="0" applyFont="1" applyFill="1" applyBorder="1" applyAlignment="1">
      <alignment horizontal="right" wrapText="1"/>
    </xf>
    <xf numFmtId="0" fontId="0" fillId="0" borderId="0" xfId="0" applyAlignment="1">
      <alignment horizontal="right"/>
    </xf>
    <xf numFmtId="0" fontId="6" fillId="6" borderId="24" xfId="0" applyFont="1" applyFill="1" applyBorder="1"/>
    <xf numFmtId="0" fontId="100" fillId="0" borderId="41" xfId="750" applyFont="1" applyBorder="1" applyAlignment="1">
      <alignment vertical="top" wrapText="1" readingOrder="1"/>
    </xf>
    <xf numFmtId="0" fontId="0" fillId="0" borderId="0" xfId="0" applyAlignment="1">
      <alignment horizontal="center"/>
    </xf>
    <xf numFmtId="0" fontId="105" fillId="0" borderId="47" xfId="0" applyFont="1" applyBorder="1" applyAlignment="1">
      <alignment horizontal="left" vertical="center" wrapText="1" readingOrder="1"/>
    </xf>
    <xf numFmtId="0" fontId="105" fillId="0" borderId="46" xfId="0" applyFont="1" applyBorder="1" applyAlignment="1">
      <alignment horizontal="left" vertical="center" wrapText="1" readingOrder="1"/>
    </xf>
    <xf numFmtId="0" fontId="105" fillId="0" borderId="48" xfId="0" applyFont="1" applyBorder="1" applyAlignment="1">
      <alignment horizontal="left" vertical="center" wrapText="1" readingOrder="1"/>
    </xf>
    <xf numFmtId="0" fontId="104" fillId="0" borderId="49" xfId="0" applyFont="1" applyBorder="1" applyAlignment="1">
      <alignment horizontal="right" vertical="center" wrapText="1" readingOrder="1"/>
    </xf>
    <xf numFmtId="0" fontId="105" fillId="0" borderId="50" xfId="0" applyFont="1" applyBorder="1" applyAlignment="1">
      <alignment horizontal="left" vertical="center" wrapText="1" readingOrder="1"/>
    </xf>
    <xf numFmtId="0" fontId="105" fillId="0" borderId="51" xfId="0" applyFont="1" applyBorder="1" applyAlignment="1">
      <alignment horizontal="left" vertical="center" wrapText="1" readingOrder="1"/>
    </xf>
    <xf numFmtId="49" fontId="105" fillId="0" borderId="45" xfId="0" applyNumberFormat="1" applyFont="1" applyBorder="1" applyAlignment="1">
      <alignment horizontal="left" vertical="center" wrapText="1" readingOrder="1"/>
    </xf>
    <xf numFmtId="0" fontId="105" fillId="0" borderId="54" xfId="0" applyFont="1" applyBorder="1" applyAlignment="1">
      <alignment horizontal="left" vertical="center" wrapText="1" readingOrder="1"/>
    </xf>
    <xf numFmtId="43" fontId="0" fillId="0" borderId="0" xfId="1" applyFont="1"/>
    <xf numFmtId="0" fontId="5" fillId="0" borderId="0" xfId="0" applyFont="1"/>
    <xf numFmtId="164" fontId="19" fillId="0" borderId="0" xfId="1" applyNumberFormat="1" applyFont="1"/>
    <xf numFmtId="0" fontId="106" fillId="0" borderId="0" xfId="0" applyFont="1"/>
    <xf numFmtId="15" fontId="107" fillId="0" borderId="53" xfId="1" applyNumberFormat="1" applyFont="1" applyBorder="1" applyAlignment="1">
      <alignment vertical="center" wrapText="1" readingOrder="1"/>
    </xf>
    <xf numFmtId="15" fontId="107" fillId="0" borderId="49" xfId="1" applyNumberFormat="1" applyFont="1" applyBorder="1" applyAlignment="1">
      <alignment vertical="center" wrapText="1" readingOrder="1"/>
    </xf>
    <xf numFmtId="0" fontId="6" fillId="41" borderId="4" xfId="0" applyFont="1" applyFill="1" applyBorder="1"/>
    <xf numFmtId="0" fontId="6" fillId="41" borderId="4" xfId="0" applyFont="1" applyFill="1" applyBorder="1" applyAlignment="1">
      <alignment horizontal="right" wrapText="1"/>
    </xf>
    <xf numFmtId="175" fontId="0" fillId="0" borderId="0" xfId="1" applyNumberFormat="1" applyFont="1"/>
    <xf numFmtId="0" fontId="109" fillId="0" borderId="0" xfId="0" applyFont="1"/>
    <xf numFmtId="0" fontId="111" fillId="0" borderId="0" xfId="0" applyFont="1"/>
    <xf numFmtId="0" fontId="110" fillId="0" borderId="0" xfId="0" applyFont="1"/>
    <xf numFmtId="49" fontId="104" fillId="0" borderId="0" xfId="0" applyNumberFormat="1" applyFont="1" applyAlignment="1">
      <alignment vertical="center" wrapText="1" readingOrder="1"/>
    </xf>
    <xf numFmtId="0" fontId="104" fillId="0" borderId="44" xfId="0" applyFont="1" applyBorder="1" applyAlignment="1">
      <alignment horizontal="center" vertical="center" wrapText="1" readingOrder="1"/>
    </xf>
    <xf numFmtId="49" fontId="105" fillId="0" borderId="54" xfId="0" applyNumberFormat="1" applyFont="1" applyBorder="1" applyAlignment="1">
      <alignment vertical="center" wrapText="1" readingOrder="1"/>
    </xf>
    <xf numFmtId="0" fontId="104" fillId="0" borderId="45" xfId="0" applyFont="1" applyBorder="1" applyAlignment="1">
      <alignment horizontal="center" vertical="center" wrapText="1" readingOrder="1"/>
    </xf>
    <xf numFmtId="1" fontId="105" fillId="0" borderId="54" xfId="0" applyNumberFormat="1" applyFont="1" applyBorder="1" applyAlignment="1">
      <alignment horizontal="left" vertical="center" wrapText="1" readingOrder="1"/>
    </xf>
    <xf numFmtId="1" fontId="105" fillId="0" borderId="49" xfId="0" applyNumberFormat="1" applyFont="1" applyBorder="1" applyAlignment="1">
      <alignment horizontal="center" vertical="center" wrapText="1" readingOrder="1"/>
    </xf>
    <xf numFmtId="165" fontId="112" fillId="4" borderId="3" xfId="0" applyNumberFormat="1" applyFont="1" applyFill="1" applyBorder="1" applyProtection="1">
      <protection locked="0"/>
    </xf>
    <xf numFmtId="165" fontId="112" fillId="4" borderId="1" xfId="0" applyNumberFormat="1" applyFont="1" applyFill="1" applyBorder="1" applyProtection="1">
      <protection locked="0"/>
    </xf>
    <xf numFmtId="167" fontId="112" fillId="0" borderId="0" xfId="0" applyNumberFormat="1" applyFont="1"/>
    <xf numFmtId="0" fontId="112" fillId="0" borderId="0" xfId="0" applyFont="1"/>
    <xf numFmtId="0" fontId="112" fillId="4" borderId="1" xfId="0" applyFont="1" applyFill="1" applyBorder="1" applyAlignment="1" applyProtection="1">
      <alignment wrapText="1"/>
      <protection locked="0"/>
    </xf>
    <xf numFmtId="165" fontId="112" fillId="4" borderId="1" xfId="0" applyNumberFormat="1" applyFont="1" applyFill="1" applyBorder="1" applyAlignment="1" applyProtection="1">
      <alignment wrapText="1"/>
      <protection locked="0"/>
    </xf>
    <xf numFmtId="0" fontId="117" fillId="2" borderId="0" xfId="2" applyFont="1" applyFill="1" applyAlignment="1">
      <alignment vertical="center"/>
    </xf>
    <xf numFmtId="0" fontId="112" fillId="0" borderId="0" xfId="0" applyFont="1" applyAlignment="1">
      <alignment wrapText="1"/>
    </xf>
    <xf numFmtId="0" fontId="117" fillId="2" borderId="0" xfId="2" applyFont="1" applyFill="1" applyAlignment="1">
      <alignment horizontal="right" vertical="center"/>
    </xf>
    <xf numFmtId="166" fontId="113" fillId="2" borderId="0" xfId="2" applyNumberFormat="1" applyFont="1" applyFill="1" applyAlignment="1">
      <alignment horizontal="center" vertical="center"/>
    </xf>
    <xf numFmtId="0" fontId="112" fillId="0" borderId="0" xfId="0" applyFont="1" applyAlignment="1">
      <alignment horizontal="center"/>
    </xf>
    <xf numFmtId="0" fontId="6" fillId="47" borderId="4" xfId="0" applyFont="1" applyFill="1" applyBorder="1" applyAlignment="1">
      <alignment horizontal="right" wrapText="1"/>
    </xf>
    <xf numFmtId="0" fontId="124" fillId="0" borderId="0" xfId="0" applyFont="1" applyAlignment="1">
      <alignment horizontal="left" vertical="center"/>
    </xf>
    <xf numFmtId="0" fontId="0" fillId="0" borderId="0" xfId="1" applyNumberFormat="1" applyFont="1"/>
    <xf numFmtId="166" fontId="126" fillId="2" borderId="0" xfId="2" applyNumberFormat="1" applyFont="1" applyFill="1" applyAlignment="1">
      <alignment horizontal="center" vertical="center"/>
    </xf>
    <xf numFmtId="0" fontId="129" fillId="2" borderId="0" xfId="2" applyFont="1" applyFill="1" applyAlignment="1">
      <alignment vertical="center"/>
    </xf>
    <xf numFmtId="0" fontId="128" fillId="2" borderId="0" xfId="2" applyFont="1" applyFill="1" applyAlignment="1">
      <alignment vertical="center"/>
    </xf>
    <xf numFmtId="0" fontId="6" fillId="50" borderId="24" xfId="0" applyFont="1" applyFill="1" applyBorder="1" applyAlignment="1">
      <alignment horizontal="right" wrapText="1"/>
    </xf>
    <xf numFmtId="0" fontId="6" fillId="43" borderId="4" xfId="0" applyFont="1" applyFill="1" applyBorder="1" applyAlignment="1">
      <alignment horizontal="right" wrapText="1"/>
    </xf>
    <xf numFmtId="0" fontId="6" fillId="47" borderId="4" xfId="0" applyFont="1" applyFill="1" applyBorder="1" applyAlignment="1">
      <alignment horizontal="center" wrapText="1"/>
    </xf>
    <xf numFmtId="167" fontId="112" fillId="0" borderId="0" xfId="0" applyNumberFormat="1" applyFont="1" applyAlignment="1">
      <alignment horizontal="center"/>
    </xf>
    <xf numFmtId="0" fontId="112" fillId="0" borderId="0" xfId="0" applyFont="1" applyAlignment="1">
      <alignment horizontal="center" wrapText="1"/>
    </xf>
    <xf numFmtId="166" fontId="125" fillId="2" borderId="0" xfId="2" applyNumberFormat="1" applyFont="1" applyFill="1" applyAlignment="1">
      <alignment horizontal="center" vertical="center"/>
    </xf>
    <xf numFmtId="166" fontId="9" fillId="2" borderId="0" xfId="2" applyNumberFormat="1" applyFont="1" applyFill="1" applyAlignment="1">
      <alignment horizontal="left" vertical="center"/>
    </xf>
    <xf numFmtId="0" fontId="112" fillId="3" borderId="0" xfId="0" applyFont="1" applyFill="1" applyProtection="1">
      <protection hidden="1"/>
    </xf>
    <xf numFmtId="0" fontId="124" fillId="3" borderId="0" xfId="0" applyFont="1" applyFill="1" applyAlignment="1" applyProtection="1">
      <alignment horizontal="right"/>
      <protection hidden="1"/>
    </xf>
    <xf numFmtId="0" fontId="112" fillId="3" borderId="0" xfId="0" applyFont="1" applyFill="1" applyAlignment="1" applyProtection="1">
      <alignment horizontal="right"/>
      <protection hidden="1"/>
    </xf>
    <xf numFmtId="0" fontId="112" fillId="3" borderId="0" xfId="0" applyFont="1" applyFill="1" applyAlignment="1" applyProtection="1">
      <alignment horizontal="center"/>
      <protection hidden="1"/>
    </xf>
    <xf numFmtId="0" fontId="112" fillId="3" borderId="0" xfId="0" applyFont="1" applyFill="1" applyAlignment="1" applyProtection="1">
      <alignment horizontal="right" wrapText="1"/>
      <protection hidden="1"/>
    </xf>
    <xf numFmtId="0" fontId="112" fillId="0" borderId="0" xfId="0" applyFont="1" applyProtection="1">
      <protection hidden="1"/>
    </xf>
    <xf numFmtId="0" fontId="123" fillId="0" borderId="0" xfId="0" applyFont="1" applyAlignment="1" applyProtection="1">
      <alignment horizontal="left"/>
      <protection hidden="1"/>
    </xf>
    <xf numFmtId="0" fontId="123" fillId="0" borderId="0" xfId="0" applyFont="1" applyProtection="1">
      <protection hidden="1"/>
    </xf>
    <xf numFmtId="0" fontId="115" fillId="0" borderId="0" xfId="0" applyFont="1" applyAlignment="1" applyProtection="1">
      <alignment horizontal="left"/>
      <protection hidden="1"/>
    </xf>
    <xf numFmtId="0" fontId="115" fillId="0" borderId="0" xfId="0" applyFont="1" applyAlignment="1" applyProtection="1">
      <alignment horizontal="center"/>
      <protection hidden="1"/>
    </xf>
    <xf numFmtId="0" fontId="115" fillId="0" borderId="0" xfId="0" applyFont="1" applyProtection="1">
      <protection hidden="1"/>
    </xf>
    <xf numFmtId="0" fontId="123" fillId="3" borderId="0" xfId="0" applyFont="1" applyFill="1" applyAlignment="1" applyProtection="1">
      <alignment horizontal="right"/>
      <protection hidden="1"/>
    </xf>
    <xf numFmtId="0" fontId="115" fillId="3" borderId="0" xfId="0" applyFont="1" applyFill="1" applyAlignment="1" applyProtection="1">
      <alignment horizontal="right"/>
      <protection hidden="1"/>
    </xf>
    <xf numFmtId="0" fontId="115" fillId="3" borderId="0" xfId="0" applyFont="1" applyFill="1" applyAlignment="1" applyProtection="1">
      <alignment horizontal="center"/>
      <protection hidden="1"/>
    </xf>
    <xf numFmtId="14" fontId="123" fillId="0" borderId="0" xfId="0" applyNumberFormat="1" applyFont="1" applyAlignment="1" applyProtection="1">
      <alignment horizontal="center"/>
      <protection hidden="1"/>
    </xf>
    <xf numFmtId="14" fontId="115" fillId="0" borderId="0" xfId="0" applyNumberFormat="1" applyFont="1" applyProtection="1">
      <protection hidden="1"/>
    </xf>
    <xf numFmtId="0" fontId="119" fillId="3" borderId="0" xfId="0" applyFont="1" applyFill="1" applyAlignment="1" applyProtection="1">
      <alignment horizontal="left" wrapText="1"/>
      <protection hidden="1"/>
    </xf>
    <xf numFmtId="0" fontId="120" fillId="0" borderId="0" xfId="0" applyFont="1" applyProtection="1">
      <protection hidden="1"/>
    </xf>
    <xf numFmtId="0" fontId="112" fillId="0" borderId="0" xfId="0" applyFont="1" applyAlignment="1" applyProtection="1">
      <alignment horizontal="center"/>
      <protection hidden="1"/>
    </xf>
    <xf numFmtId="0" fontId="112" fillId="0" borderId="0" xfId="0" applyFont="1" applyAlignment="1" applyProtection="1">
      <alignment wrapText="1"/>
      <protection hidden="1"/>
    </xf>
    <xf numFmtId="0" fontId="121" fillId="2" borderId="0" xfId="2" applyFont="1" applyFill="1" applyAlignment="1" applyProtection="1">
      <alignment vertical="center"/>
      <protection hidden="1"/>
    </xf>
    <xf numFmtId="0" fontId="113" fillId="2" borderId="0" xfId="2" applyFont="1" applyFill="1" applyAlignment="1" applyProtection="1">
      <alignment horizontal="center" vertical="center"/>
      <protection hidden="1"/>
    </xf>
    <xf numFmtId="43" fontId="113" fillId="2" borderId="0" xfId="1" applyFont="1" applyFill="1" applyAlignment="1" applyProtection="1">
      <alignment horizontal="center" vertical="center"/>
      <protection hidden="1"/>
    </xf>
    <xf numFmtId="164" fontId="113" fillId="2" borderId="0" xfId="2" applyNumberFormat="1" applyFont="1" applyFill="1" applyAlignment="1" applyProtection="1">
      <alignment horizontal="center" vertical="center"/>
      <protection hidden="1"/>
    </xf>
    <xf numFmtId="2" fontId="113" fillId="2" borderId="0" xfId="2" applyNumberFormat="1" applyFont="1" applyFill="1" applyAlignment="1" applyProtection="1">
      <alignment horizontal="center" vertical="center"/>
      <protection hidden="1"/>
    </xf>
    <xf numFmtId="165" fontId="113" fillId="0" borderId="0" xfId="2" applyNumberFormat="1" applyFont="1" applyAlignment="1" applyProtection="1">
      <alignment horizontal="right" vertical="center"/>
      <protection hidden="1"/>
    </xf>
    <xf numFmtId="165" fontId="113" fillId="0" borderId="0" xfId="2" applyNumberFormat="1" applyFont="1" applyAlignment="1" applyProtection="1">
      <alignment horizontal="center" vertical="center"/>
      <protection hidden="1"/>
    </xf>
    <xf numFmtId="166" fontId="117" fillId="0" borderId="0" xfId="2" applyNumberFormat="1" applyFont="1" applyAlignment="1" applyProtection="1">
      <alignment horizontal="left" vertical="center" wrapText="1"/>
      <protection hidden="1"/>
    </xf>
    <xf numFmtId="0" fontId="113" fillId="0" borderId="0" xfId="2" applyFont="1" applyAlignment="1" applyProtection="1">
      <alignment horizontal="center" vertical="center"/>
      <protection hidden="1"/>
    </xf>
    <xf numFmtId="43" fontId="118" fillId="45" borderId="59" xfId="1" applyFont="1" applyFill="1" applyBorder="1" applyAlignment="1" applyProtection="1">
      <alignment horizontal="center" vertical="center" wrapText="1"/>
      <protection hidden="1"/>
    </xf>
    <xf numFmtId="43" fontId="118" fillId="44" borderId="67" xfId="1" applyFont="1" applyFill="1" applyBorder="1" applyAlignment="1" applyProtection="1">
      <alignment horizontal="center" vertical="center" wrapText="1"/>
      <protection hidden="1"/>
    </xf>
    <xf numFmtId="43" fontId="117" fillId="0" borderId="0" xfId="1" applyFont="1" applyFill="1" applyBorder="1" applyAlignment="1" applyProtection="1">
      <alignment horizontal="center" vertical="center" wrapText="1"/>
      <protection hidden="1"/>
    </xf>
    <xf numFmtId="43" fontId="118" fillId="44" borderId="61" xfId="1" applyFont="1" applyFill="1" applyBorder="1" applyAlignment="1" applyProtection="1">
      <alignment horizontal="center" vertical="center" wrapText="1"/>
      <protection hidden="1"/>
    </xf>
    <xf numFmtId="43" fontId="118" fillId="44" borderId="1" xfId="1" applyFont="1" applyFill="1" applyBorder="1" applyAlignment="1" applyProtection="1">
      <alignment horizontal="center" vertical="center" wrapText="1"/>
      <protection hidden="1"/>
    </xf>
    <xf numFmtId="0" fontId="113" fillId="0" borderId="0" xfId="2" applyFont="1" applyAlignment="1" applyProtection="1">
      <alignment horizontal="left" vertical="center"/>
      <protection hidden="1"/>
    </xf>
    <xf numFmtId="43" fontId="118" fillId="45" borderId="68" xfId="1" applyFont="1" applyFill="1" applyBorder="1" applyAlignment="1" applyProtection="1">
      <alignment horizontal="center" vertical="center" wrapText="1"/>
      <protection hidden="1"/>
    </xf>
    <xf numFmtId="43" fontId="118" fillId="44" borderId="69" xfId="1" applyFont="1" applyFill="1" applyBorder="1" applyAlignment="1" applyProtection="1">
      <alignment horizontal="center" vertical="center" wrapText="1"/>
      <protection hidden="1"/>
    </xf>
    <xf numFmtId="43" fontId="117" fillId="0" borderId="70" xfId="1" applyFont="1" applyFill="1" applyBorder="1" applyAlignment="1" applyProtection="1">
      <alignment horizontal="center" vertical="center" wrapText="1"/>
      <protection hidden="1"/>
    </xf>
    <xf numFmtId="43" fontId="118" fillId="44" borderId="66" xfId="1" applyFont="1" applyFill="1" applyBorder="1" applyAlignment="1" applyProtection="1">
      <alignment horizontal="center" vertical="center" wrapText="1"/>
      <protection hidden="1"/>
    </xf>
    <xf numFmtId="43" fontId="118" fillId="44" borderId="3" xfId="1" applyFont="1" applyFill="1" applyBorder="1" applyAlignment="1" applyProtection="1">
      <alignment horizontal="center" vertical="center" wrapText="1"/>
      <protection hidden="1"/>
    </xf>
    <xf numFmtId="166" fontId="121" fillId="2" borderId="0" xfId="2" applyNumberFormat="1" applyFont="1" applyFill="1" applyAlignment="1" applyProtection="1">
      <alignment vertical="center"/>
      <protection hidden="1"/>
    </xf>
    <xf numFmtId="166" fontId="118" fillId="45" borderId="2" xfId="2" applyNumberFormat="1" applyFont="1" applyFill="1" applyBorder="1" applyAlignment="1" applyProtection="1">
      <alignment horizontal="center" vertical="center"/>
      <protection hidden="1"/>
    </xf>
    <xf numFmtId="43" fontId="118" fillId="45" borderId="68" xfId="1" applyFont="1" applyFill="1" applyBorder="1" applyAlignment="1" applyProtection="1">
      <alignment horizontal="center" vertical="center"/>
      <protection hidden="1"/>
    </xf>
    <xf numFmtId="164" fontId="118" fillId="44" borderId="69" xfId="2" applyNumberFormat="1" applyFont="1" applyFill="1" applyBorder="1" applyAlignment="1" applyProtection="1">
      <alignment horizontal="center" vertical="center"/>
      <protection hidden="1"/>
    </xf>
    <xf numFmtId="2" fontId="118" fillId="44" borderId="69" xfId="2" applyNumberFormat="1" applyFont="1" applyFill="1" applyBorder="1" applyAlignment="1" applyProtection="1">
      <alignment horizontal="center" vertical="center"/>
      <protection hidden="1"/>
    </xf>
    <xf numFmtId="165" fontId="117" fillId="0" borderId="0" xfId="2" applyNumberFormat="1" applyFont="1" applyAlignment="1" applyProtection="1">
      <alignment horizontal="center" vertical="center"/>
      <protection hidden="1"/>
    </xf>
    <xf numFmtId="165" fontId="117" fillId="0" borderId="70" xfId="2" applyNumberFormat="1" applyFont="1" applyBorder="1" applyAlignment="1" applyProtection="1">
      <alignment horizontal="center" vertical="center"/>
      <protection hidden="1"/>
    </xf>
    <xf numFmtId="165" fontId="118" fillId="44" borderId="66" xfId="2" applyNumberFormat="1" applyFont="1" applyFill="1" applyBorder="1" applyAlignment="1" applyProtection="1">
      <alignment horizontal="center" vertical="center"/>
      <protection hidden="1"/>
    </xf>
    <xf numFmtId="166" fontId="118" fillId="44" borderId="3" xfId="2" applyNumberFormat="1" applyFont="1" applyFill="1" applyBorder="1" applyAlignment="1" applyProtection="1">
      <alignment horizontal="center" vertical="center" wrapText="1"/>
      <protection hidden="1"/>
    </xf>
    <xf numFmtId="166" fontId="113" fillId="2" borderId="2" xfId="2" applyNumberFormat="1" applyFont="1" applyFill="1" applyBorder="1" applyAlignment="1" applyProtection="1">
      <alignment vertical="center"/>
      <protection hidden="1"/>
    </xf>
    <xf numFmtId="0" fontId="113" fillId="0" borderId="2" xfId="0" applyFont="1" applyBorder="1" applyAlignment="1" applyProtection="1">
      <alignment horizontal="center" vertical="center"/>
      <protection hidden="1"/>
    </xf>
    <xf numFmtId="165" fontId="112" fillId="42" borderId="3" xfId="0" applyNumberFormat="1" applyFont="1" applyFill="1" applyBorder="1" applyProtection="1">
      <protection hidden="1"/>
    </xf>
    <xf numFmtId="9" fontId="114" fillId="0" borderId="0" xfId="817" applyFont="1" applyAlignment="1" applyProtection="1">
      <alignment horizontal="center"/>
      <protection hidden="1"/>
    </xf>
    <xf numFmtId="165" fontId="112" fillId="0" borderId="0" xfId="0" applyNumberFormat="1" applyFont="1" applyProtection="1">
      <protection hidden="1"/>
    </xf>
    <xf numFmtId="165" fontId="112" fillId="0" borderId="3" xfId="0" applyNumberFormat="1" applyFont="1" applyBorder="1" applyProtection="1">
      <protection hidden="1"/>
    </xf>
    <xf numFmtId="166" fontId="113" fillId="49" borderId="2" xfId="2" applyNumberFormat="1" applyFont="1" applyFill="1" applyBorder="1" applyAlignment="1" applyProtection="1">
      <alignment vertical="center"/>
      <protection hidden="1"/>
    </xf>
    <xf numFmtId="0" fontId="113" fillId="49" borderId="2" xfId="0" applyFont="1" applyFill="1" applyBorder="1" applyAlignment="1" applyProtection="1">
      <alignment horizontal="center" vertical="center"/>
      <protection hidden="1"/>
    </xf>
    <xf numFmtId="165" fontId="112" fillId="49" borderId="3" xfId="0" applyNumberFormat="1" applyFont="1" applyFill="1" applyBorder="1" applyProtection="1">
      <protection hidden="1"/>
    </xf>
    <xf numFmtId="165" fontId="112" fillId="49" borderId="1" xfId="0" applyNumberFormat="1" applyFont="1" applyFill="1" applyBorder="1" applyProtection="1">
      <protection hidden="1"/>
    </xf>
    <xf numFmtId="0" fontId="112" fillId="49" borderId="1" xfId="0" applyFont="1" applyFill="1" applyBorder="1" applyAlignment="1" applyProtection="1">
      <alignment wrapText="1"/>
      <protection hidden="1"/>
    </xf>
    <xf numFmtId="166" fontId="113" fillId="2" borderId="59" xfId="2" applyNumberFormat="1" applyFont="1" applyFill="1" applyBorder="1" applyAlignment="1" applyProtection="1">
      <alignment vertical="center"/>
      <protection hidden="1"/>
    </xf>
    <xf numFmtId="0" fontId="113" fillId="0" borderId="59" xfId="0" applyFont="1" applyBorder="1" applyAlignment="1" applyProtection="1">
      <alignment horizontal="center" vertical="center"/>
      <protection hidden="1"/>
    </xf>
    <xf numFmtId="166" fontId="117" fillId="3" borderId="17" xfId="2" applyNumberFormat="1" applyFont="1" applyFill="1" applyBorder="1" applyAlignment="1" applyProtection="1">
      <alignment horizontal="left" vertical="center"/>
      <protection hidden="1"/>
    </xf>
    <xf numFmtId="0" fontId="112" fillId="3" borderId="18" xfId="0" applyFont="1" applyFill="1" applyBorder="1" applyProtection="1">
      <protection hidden="1"/>
    </xf>
    <xf numFmtId="165" fontId="115" fillId="3" borderId="4" xfId="0" applyNumberFormat="1" applyFont="1" applyFill="1" applyBorder="1" applyProtection="1">
      <protection hidden="1"/>
    </xf>
    <xf numFmtId="165" fontId="115" fillId="0" borderId="0" xfId="0" applyNumberFormat="1" applyFont="1" applyProtection="1">
      <protection hidden="1"/>
    </xf>
    <xf numFmtId="9" fontId="116" fillId="0" borderId="0" xfId="817" applyFont="1" applyAlignment="1" applyProtection="1">
      <alignment horizontal="center"/>
      <protection hidden="1"/>
    </xf>
    <xf numFmtId="0" fontId="122" fillId="2" borderId="0" xfId="2" applyFont="1" applyFill="1" applyAlignment="1" applyProtection="1">
      <alignment horizontal="left" vertical="center"/>
      <protection hidden="1"/>
    </xf>
    <xf numFmtId="43" fontId="118" fillId="45" borderId="1" xfId="1" applyFont="1" applyFill="1" applyBorder="1" applyAlignment="1" applyProtection="1">
      <alignment horizontal="center" vertical="center" wrapText="1"/>
      <protection hidden="1"/>
    </xf>
    <xf numFmtId="165" fontId="112" fillId="42" borderId="1" xfId="0" applyNumberFormat="1" applyFont="1" applyFill="1" applyBorder="1" applyProtection="1">
      <protection hidden="1"/>
    </xf>
    <xf numFmtId="165" fontId="112" fillId="0" borderId="1" xfId="0" applyNumberFormat="1" applyFont="1" applyBorder="1" applyProtection="1">
      <protection hidden="1"/>
    </xf>
    <xf numFmtId="166" fontId="117" fillId="3" borderId="17" xfId="2" applyNumberFormat="1" applyFont="1" applyFill="1" applyBorder="1" applyAlignment="1" applyProtection="1">
      <alignment vertical="center"/>
      <protection hidden="1"/>
    </xf>
    <xf numFmtId="0" fontId="115" fillId="3" borderId="18" xfId="0" applyFont="1" applyFill="1" applyBorder="1" applyProtection="1">
      <protection hidden="1"/>
    </xf>
    <xf numFmtId="167" fontId="112" fillId="0" borderId="6" xfId="0" applyNumberFormat="1" applyFont="1" applyBorder="1" applyAlignment="1" applyProtection="1">
      <alignment wrapText="1"/>
      <protection hidden="1"/>
    </xf>
    <xf numFmtId="43" fontId="112" fillId="0" borderId="0" xfId="0" applyNumberFormat="1" applyFont="1" applyAlignment="1" applyProtection="1">
      <alignment horizontal="center"/>
      <protection hidden="1"/>
    </xf>
    <xf numFmtId="0" fontId="117" fillId="3" borderId="17" xfId="2" applyFont="1" applyFill="1" applyBorder="1" applyAlignment="1" applyProtection="1">
      <alignment vertical="center"/>
      <protection hidden="1"/>
    </xf>
    <xf numFmtId="43" fontId="115" fillId="0" borderId="0" xfId="0" applyNumberFormat="1" applyFont="1" applyAlignment="1" applyProtection="1">
      <alignment horizontal="center"/>
      <protection hidden="1"/>
    </xf>
    <xf numFmtId="0" fontId="117" fillId="2" borderId="0" xfId="2" applyFont="1" applyFill="1" applyAlignment="1" applyProtection="1">
      <alignment vertical="center"/>
      <protection hidden="1"/>
    </xf>
    <xf numFmtId="167" fontId="112" fillId="0" borderId="0" xfId="0" applyNumberFormat="1" applyFont="1" applyProtection="1">
      <protection hidden="1"/>
    </xf>
    <xf numFmtId="167" fontId="112" fillId="0" borderId="0" xfId="0" applyNumberFormat="1" applyFont="1" applyAlignment="1" applyProtection="1">
      <alignment horizontal="center"/>
      <protection hidden="1"/>
    </xf>
    <xf numFmtId="0" fontId="121" fillId="47" borderId="0" xfId="2" applyFont="1" applyFill="1" applyAlignment="1" applyProtection="1">
      <alignment vertical="center"/>
      <protection hidden="1"/>
    </xf>
    <xf numFmtId="0" fontId="112" fillId="47" borderId="0" xfId="0" applyFont="1" applyFill="1" applyProtection="1">
      <protection hidden="1"/>
    </xf>
    <xf numFmtId="167" fontId="112" fillId="47" borderId="0" xfId="0" applyNumberFormat="1" applyFont="1" applyFill="1" applyProtection="1">
      <protection hidden="1"/>
    </xf>
    <xf numFmtId="167" fontId="112" fillId="47" borderId="0" xfId="0" applyNumberFormat="1" applyFont="1" applyFill="1" applyAlignment="1" applyProtection="1">
      <alignment horizontal="center"/>
      <protection hidden="1"/>
    </xf>
    <xf numFmtId="0" fontId="117" fillId="47" borderId="0" xfId="2" applyFont="1" applyFill="1" applyAlignment="1" applyProtection="1">
      <alignment vertical="center"/>
      <protection hidden="1"/>
    </xf>
    <xf numFmtId="43" fontId="118" fillId="45" borderId="5" xfId="1" applyFont="1" applyFill="1" applyBorder="1" applyAlignment="1" applyProtection="1">
      <alignment horizontal="center" vertical="center" wrapText="1"/>
      <protection hidden="1"/>
    </xf>
    <xf numFmtId="165" fontId="112" fillId="8" borderId="1" xfId="0" applyNumberFormat="1" applyFont="1" applyFill="1" applyBorder="1" applyProtection="1">
      <protection hidden="1"/>
    </xf>
    <xf numFmtId="165" fontId="112" fillId="8" borderId="61" xfId="0" applyNumberFormat="1" applyFont="1" applyFill="1" applyBorder="1" applyProtection="1">
      <protection hidden="1"/>
    </xf>
    <xf numFmtId="166" fontId="117" fillId="3" borderId="62" xfId="2" applyNumberFormat="1" applyFont="1" applyFill="1" applyBorder="1" applyAlignment="1" applyProtection="1">
      <alignment horizontal="right" vertical="center"/>
      <protection hidden="1"/>
    </xf>
    <xf numFmtId="0" fontId="117" fillId="3" borderId="63" xfId="0" applyFont="1" applyFill="1" applyBorder="1" applyAlignment="1" applyProtection="1">
      <alignment horizontal="center" vertical="center"/>
      <protection hidden="1"/>
    </xf>
    <xf numFmtId="165" fontId="115" fillId="3" borderId="65" xfId="0" applyNumberFormat="1" applyFont="1" applyFill="1" applyBorder="1" applyProtection="1">
      <protection hidden="1"/>
    </xf>
    <xf numFmtId="165" fontId="112" fillId="47" borderId="0" xfId="0" applyNumberFormat="1" applyFont="1" applyFill="1" applyProtection="1">
      <protection hidden="1"/>
    </xf>
    <xf numFmtId="167" fontId="112" fillId="0" borderId="0" xfId="0" applyNumberFormat="1" applyFont="1" applyAlignment="1" applyProtection="1">
      <alignment wrapText="1"/>
      <protection hidden="1"/>
    </xf>
    <xf numFmtId="165" fontId="112" fillId="0" borderId="61" xfId="0" applyNumberFormat="1" applyFont="1" applyBorder="1" applyProtection="1">
      <protection hidden="1"/>
    </xf>
    <xf numFmtId="166" fontId="113" fillId="2" borderId="0" xfId="2" applyNumberFormat="1" applyFont="1" applyFill="1" applyAlignment="1" applyProtection="1">
      <alignment vertical="center"/>
      <protection hidden="1"/>
    </xf>
    <xf numFmtId="0" fontId="113" fillId="0" borderId="0" xfId="0" applyFont="1" applyAlignment="1" applyProtection="1">
      <alignment horizontal="center" vertical="center"/>
      <protection hidden="1"/>
    </xf>
    <xf numFmtId="43" fontId="118" fillId="45" borderId="1" xfId="1" applyFont="1" applyFill="1" applyBorder="1" applyAlignment="1" applyProtection="1">
      <alignment horizontal="center" vertical="center"/>
      <protection hidden="1"/>
    </xf>
    <xf numFmtId="0" fontId="112" fillId="3" borderId="23" xfId="0" applyFont="1" applyFill="1" applyBorder="1" applyProtection="1">
      <protection hidden="1"/>
    </xf>
    <xf numFmtId="165" fontId="112" fillId="3" borderId="4" xfId="0" applyNumberFormat="1" applyFont="1" applyFill="1" applyBorder="1" applyProtection="1">
      <protection hidden="1"/>
    </xf>
    <xf numFmtId="166" fontId="117" fillId="2" borderId="0" xfId="2" applyNumberFormat="1" applyFont="1" applyFill="1" applyAlignment="1" applyProtection="1">
      <alignment vertical="center"/>
      <protection hidden="1"/>
    </xf>
    <xf numFmtId="166" fontId="118" fillId="49" borderId="2" xfId="2" applyNumberFormat="1" applyFont="1" applyFill="1" applyBorder="1" applyAlignment="1" applyProtection="1">
      <alignment horizontal="center" vertical="center"/>
      <protection hidden="1"/>
    </xf>
    <xf numFmtId="165" fontId="118" fillId="49" borderId="1" xfId="1" applyNumberFormat="1" applyFont="1" applyFill="1" applyBorder="1" applyAlignment="1" applyProtection="1">
      <alignment horizontal="center" vertical="center"/>
      <protection hidden="1"/>
    </xf>
    <xf numFmtId="165" fontId="118" fillId="46" borderId="1" xfId="2" applyNumberFormat="1" applyFont="1" applyFill="1" applyBorder="1" applyAlignment="1" applyProtection="1">
      <alignment horizontal="center" vertical="center"/>
      <protection hidden="1"/>
    </xf>
    <xf numFmtId="165" fontId="117" fillId="0" borderId="0" xfId="1" applyNumberFormat="1" applyFont="1" applyFill="1" applyBorder="1" applyAlignment="1" applyProtection="1">
      <alignment horizontal="center" vertical="center"/>
      <protection hidden="1"/>
    </xf>
    <xf numFmtId="43" fontId="117" fillId="0" borderId="0" xfId="1" applyFont="1" applyFill="1" applyBorder="1" applyAlignment="1" applyProtection="1">
      <alignment horizontal="center" vertical="center"/>
      <protection hidden="1"/>
    </xf>
    <xf numFmtId="165" fontId="118" fillId="46" borderId="1" xfId="1" applyNumberFormat="1" applyFont="1" applyFill="1" applyBorder="1" applyAlignment="1" applyProtection="1">
      <alignment horizontal="center" vertical="center"/>
      <protection hidden="1"/>
    </xf>
    <xf numFmtId="164" fontId="112" fillId="0" borderId="0" xfId="0" applyNumberFormat="1" applyFont="1" applyAlignment="1" applyProtection="1">
      <alignment horizontal="center"/>
      <protection hidden="1"/>
    </xf>
    <xf numFmtId="0" fontId="121" fillId="48" borderId="0" xfId="2" applyFont="1" applyFill="1" applyAlignment="1" applyProtection="1">
      <alignment vertical="center"/>
      <protection hidden="1"/>
    </xf>
    <xf numFmtId="0" fontId="112" fillId="48" borderId="0" xfId="0" applyFont="1" applyFill="1" applyProtection="1">
      <protection hidden="1"/>
    </xf>
    <xf numFmtId="167" fontId="112" fillId="48" borderId="0" xfId="0" applyNumberFormat="1" applyFont="1" applyFill="1" applyProtection="1">
      <protection hidden="1"/>
    </xf>
    <xf numFmtId="167" fontId="112" fillId="48" borderId="0" xfId="0" applyNumberFormat="1" applyFont="1" applyFill="1" applyAlignment="1" applyProtection="1">
      <alignment horizontal="center"/>
      <protection hidden="1"/>
    </xf>
    <xf numFmtId="0" fontId="117" fillId="48" borderId="0" xfId="2" applyFont="1" applyFill="1" applyAlignment="1" applyProtection="1">
      <alignment vertical="center"/>
      <protection hidden="1"/>
    </xf>
    <xf numFmtId="43" fontId="118" fillId="46" borderId="5" xfId="1" applyFont="1" applyFill="1" applyBorder="1" applyAlignment="1" applyProtection="1">
      <alignment horizontal="center" vertical="center" wrapText="1"/>
      <protection hidden="1"/>
    </xf>
    <xf numFmtId="43" fontId="112" fillId="0" borderId="0" xfId="0" applyNumberFormat="1" applyFont="1" applyProtection="1">
      <protection hidden="1"/>
    </xf>
    <xf numFmtId="165" fontId="112" fillId="48" borderId="0" xfId="0" applyNumberFormat="1" applyFont="1" applyFill="1" applyProtection="1">
      <protection hidden="1"/>
    </xf>
    <xf numFmtId="0" fontId="117" fillId="2" borderId="0" xfId="2" applyFont="1" applyFill="1" applyAlignment="1" applyProtection="1">
      <alignment horizontal="right" vertical="center" wrapText="1"/>
      <protection hidden="1"/>
    </xf>
    <xf numFmtId="165" fontId="118" fillId="49" borderId="1" xfId="1" applyNumberFormat="1" applyFont="1" applyFill="1" applyBorder="1" applyAlignment="1" applyProtection="1">
      <alignment horizontal="center" vertical="center" wrapText="1"/>
      <protection hidden="1"/>
    </xf>
    <xf numFmtId="165" fontId="118" fillId="46" borderId="1" xfId="2" applyNumberFormat="1" applyFont="1" applyFill="1" applyBorder="1" applyAlignment="1" applyProtection="1">
      <alignment horizontal="center" vertical="center" wrapText="1"/>
      <protection hidden="1"/>
    </xf>
    <xf numFmtId="165" fontId="117" fillId="0" borderId="0" xfId="1" applyNumberFormat="1" applyFont="1" applyFill="1" applyBorder="1" applyAlignment="1" applyProtection="1">
      <alignment horizontal="center" vertical="center" wrapText="1"/>
      <protection hidden="1"/>
    </xf>
    <xf numFmtId="165" fontId="118" fillId="46" borderId="1" xfId="1" applyNumberFormat="1" applyFont="1" applyFill="1" applyBorder="1" applyAlignment="1" applyProtection="1">
      <alignment horizontal="center" vertical="center" wrapText="1"/>
      <protection hidden="1"/>
    </xf>
    <xf numFmtId="167" fontId="112" fillId="0" borderId="0" xfId="0" applyNumberFormat="1" applyFont="1" applyAlignment="1" applyProtection="1">
      <alignment horizontal="center" wrapText="1"/>
      <protection hidden="1"/>
    </xf>
    <xf numFmtId="0" fontId="117" fillId="2" borderId="0" xfId="2" applyFont="1" applyFill="1" applyAlignment="1" applyProtection="1">
      <alignment horizontal="center" vertical="center" wrapText="1"/>
      <protection hidden="1"/>
    </xf>
    <xf numFmtId="0" fontId="113" fillId="2" borderId="0" xfId="2" applyFont="1" applyFill="1" applyAlignment="1" applyProtection="1">
      <alignment horizontal="right" vertical="center" wrapText="1"/>
      <protection hidden="1"/>
    </xf>
    <xf numFmtId="0" fontId="113" fillId="2" borderId="0" xfId="2" applyFont="1" applyFill="1" applyAlignment="1" applyProtection="1">
      <alignment horizontal="center" vertical="center" wrapText="1"/>
      <protection hidden="1"/>
    </xf>
    <xf numFmtId="165" fontId="112" fillId="42" borderId="61" xfId="0" applyNumberFormat="1" applyFont="1" applyFill="1" applyBorder="1" applyProtection="1">
      <protection hidden="1"/>
    </xf>
    <xf numFmtId="165" fontId="112" fillId="42" borderId="43" xfId="0" applyNumberFormat="1" applyFont="1" applyFill="1" applyBorder="1" applyProtection="1">
      <protection hidden="1"/>
    </xf>
    <xf numFmtId="165" fontId="112" fillId="0" borderId="43" xfId="0" applyNumberFormat="1" applyFont="1" applyBorder="1" applyProtection="1">
      <protection hidden="1"/>
    </xf>
    <xf numFmtId="167" fontId="112" fillId="0" borderId="56" xfId="0" applyNumberFormat="1" applyFont="1" applyBorder="1" applyProtection="1">
      <protection hidden="1"/>
    </xf>
    <xf numFmtId="165" fontId="112" fillId="50" borderId="71" xfId="0" applyNumberFormat="1" applyFont="1" applyFill="1" applyBorder="1" applyProtection="1">
      <protection hidden="1"/>
    </xf>
    <xf numFmtId="0" fontId="113" fillId="2" borderId="0" xfId="2" applyFont="1" applyFill="1" applyAlignment="1" applyProtection="1">
      <alignment horizontal="right" vertical="center"/>
      <protection hidden="1"/>
    </xf>
    <xf numFmtId="165" fontId="115" fillId="50" borderId="62" xfId="0" applyNumberFormat="1" applyFont="1" applyFill="1" applyBorder="1" applyProtection="1">
      <protection hidden="1"/>
    </xf>
    <xf numFmtId="165" fontId="115" fillId="50" borderId="64" xfId="0" applyNumberFormat="1" applyFont="1" applyFill="1" applyBorder="1" applyProtection="1">
      <protection hidden="1"/>
    </xf>
    <xf numFmtId="165" fontId="115" fillId="50" borderId="65" xfId="0" applyNumberFormat="1" applyFont="1" applyFill="1" applyBorder="1" applyProtection="1">
      <protection hidden="1"/>
    </xf>
    <xf numFmtId="165" fontId="115" fillId="50" borderId="4" xfId="0" applyNumberFormat="1" applyFont="1" applyFill="1" applyBorder="1" applyProtection="1">
      <protection hidden="1"/>
    </xf>
    <xf numFmtId="0" fontId="117" fillId="2" borderId="0" xfId="2" applyFont="1" applyFill="1" applyAlignment="1" applyProtection="1">
      <alignment horizontal="right" vertical="center"/>
      <protection hidden="1"/>
    </xf>
    <xf numFmtId="0" fontId="131" fillId="0" borderId="0" xfId="0" applyFont="1" applyAlignment="1">
      <alignment horizontal="center"/>
    </xf>
    <xf numFmtId="0" fontId="131" fillId="0" borderId="0" xfId="0" applyFont="1" applyAlignment="1">
      <alignment vertical="top"/>
    </xf>
    <xf numFmtId="0" fontId="6" fillId="39" borderId="4" xfId="0" applyFont="1" applyFill="1" applyBorder="1" applyAlignment="1">
      <alignment horizontal="left" vertical="top"/>
    </xf>
    <xf numFmtId="0" fontId="6" fillId="39" borderId="4" xfId="0" applyFont="1" applyFill="1" applyBorder="1" applyAlignment="1">
      <alignment horizontal="left" vertical="top" wrapText="1"/>
    </xf>
    <xf numFmtId="0" fontId="6" fillId="52" borderId="4"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39" borderId="0" xfId="0" applyFont="1" applyFill="1" applyAlignment="1">
      <alignment horizontal="left" vertical="top"/>
    </xf>
    <xf numFmtId="0" fontId="6" fillId="39" borderId="0" xfId="0" applyFont="1" applyFill="1" applyAlignment="1">
      <alignment horizontal="left" vertical="top" wrapText="1"/>
    </xf>
    <xf numFmtId="0" fontId="132" fillId="51" borderId="0" xfId="992"/>
    <xf numFmtId="0" fontId="6" fillId="53" borderId="0" xfId="0" applyFont="1" applyFill="1" applyAlignment="1">
      <alignment horizontal="left" vertical="top" wrapText="1"/>
    </xf>
    <xf numFmtId="43" fontId="5" fillId="0" borderId="0" xfId="1" applyFont="1"/>
    <xf numFmtId="43" fontId="0" fillId="0" borderId="0" xfId="0" applyNumberFormat="1"/>
    <xf numFmtId="0" fontId="0" fillId="0" borderId="1" xfId="0" applyBorder="1"/>
    <xf numFmtId="0" fontId="19" fillId="0" borderId="1" xfId="0" applyFont="1" applyBorder="1"/>
    <xf numFmtId="0" fontId="133" fillId="0" borderId="79" xfId="0" applyFont="1" applyBorder="1"/>
    <xf numFmtId="0" fontId="0" fillId="52" borderId="0" xfId="0" applyFill="1"/>
    <xf numFmtId="0" fontId="0" fillId="52" borderId="0" xfId="0" applyFill="1" applyAlignment="1">
      <alignment horizontal="right"/>
    </xf>
    <xf numFmtId="43" fontId="0" fillId="52" borderId="0" xfId="1" applyFont="1" applyFill="1"/>
    <xf numFmtId="43" fontId="5" fillId="52" borderId="0" xfId="1" applyFont="1" applyFill="1"/>
    <xf numFmtId="43" fontId="0" fillId="52" borderId="0" xfId="0" applyNumberFormat="1" applyFill="1"/>
    <xf numFmtId="0" fontId="135" fillId="0" borderId="0" xfId="0" applyFont="1" applyProtection="1">
      <protection hidden="1"/>
    </xf>
    <xf numFmtId="0" fontId="137" fillId="0" borderId="80" xfId="354" applyFont="1" applyBorder="1" applyAlignment="1">
      <alignment horizontal="center" vertical="center" wrapText="1"/>
    </xf>
    <xf numFmtId="0" fontId="137" fillId="0" borderId="81" xfId="354" applyFont="1" applyBorder="1" applyAlignment="1">
      <alignment horizontal="center" vertical="center" wrapText="1"/>
    </xf>
    <xf numFmtId="0" fontId="137" fillId="0" borderId="82" xfId="354" applyFont="1" applyBorder="1" applyAlignment="1">
      <alignment horizontal="center" vertical="center" wrapText="1"/>
    </xf>
    <xf numFmtId="0" fontId="137" fillId="55" borderId="82" xfId="354" applyFont="1" applyFill="1" applyBorder="1" applyAlignment="1">
      <alignment horizontal="center" vertical="center" wrapText="1"/>
    </xf>
    <xf numFmtId="0" fontId="137" fillId="0" borderId="83" xfId="354" applyFont="1" applyBorder="1" applyAlignment="1">
      <alignment horizontal="center" vertical="center" wrapText="1"/>
    </xf>
    <xf numFmtId="0" fontId="137" fillId="0" borderId="84" xfId="354" applyFont="1" applyBorder="1" applyAlignment="1">
      <alignment horizontal="center" vertical="center" wrapText="1"/>
    </xf>
    <xf numFmtId="0" fontId="137" fillId="0" borderId="85" xfId="354" applyFont="1" applyBorder="1" applyAlignment="1">
      <alignment horizontal="center" vertical="center" wrapText="1"/>
    </xf>
    <xf numFmtId="0" fontId="137" fillId="0" borderId="86" xfId="354" applyFont="1" applyBorder="1" applyAlignment="1">
      <alignment horizontal="center" vertical="center" wrapText="1"/>
    </xf>
    <xf numFmtId="0" fontId="138" fillId="0" borderId="22" xfId="354" applyFont="1" applyBorder="1" applyAlignment="1">
      <alignment horizontal="center" vertical="center" wrapText="1"/>
    </xf>
    <xf numFmtId="0" fontId="138" fillId="55" borderId="22" xfId="354" applyFont="1" applyFill="1" applyBorder="1" applyAlignment="1">
      <alignment horizontal="center" vertical="center" wrapText="1"/>
    </xf>
    <xf numFmtId="3" fontId="139" fillId="0" borderId="1" xfId="244" applyNumberFormat="1" applyFont="1" applyBorder="1" applyAlignment="1" applyProtection="1">
      <alignment horizontal="right"/>
    </xf>
    <xf numFmtId="3" fontId="112" fillId="0" borderId="0" xfId="0" applyNumberFormat="1" applyFont="1"/>
    <xf numFmtId="175" fontId="112" fillId="0" borderId="1" xfId="526" applyNumberFormat="1" applyFont="1" applyBorder="1" applyProtection="1"/>
    <xf numFmtId="37" fontId="139" fillId="0" borderId="37" xfId="244" applyNumberFormat="1" applyFont="1" applyBorder="1" applyProtection="1"/>
    <xf numFmtId="37" fontId="139" fillId="0" borderId="92" xfId="244" applyNumberFormat="1" applyFont="1" applyBorder="1" applyProtection="1"/>
    <xf numFmtId="37" fontId="139" fillId="0" borderId="93" xfId="244" applyNumberFormat="1" applyFont="1" applyBorder="1" applyProtection="1"/>
    <xf numFmtId="37" fontId="139" fillId="0" borderId="94" xfId="244" applyNumberFormat="1" applyFont="1" applyBorder="1" applyProtection="1"/>
    <xf numFmtId="37" fontId="139" fillId="0" borderId="4" xfId="244" applyNumberFormat="1" applyFont="1" applyBorder="1" applyAlignment="1" applyProtection="1"/>
    <xf numFmtId="3" fontId="112" fillId="0" borderId="91" xfId="0" applyNumberFormat="1" applyFont="1" applyBorder="1"/>
    <xf numFmtId="37" fontId="139" fillId="0" borderId="4" xfId="1011" applyNumberFormat="1" applyFont="1" applyBorder="1" applyAlignment="1" applyProtection="1"/>
    <xf numFmtId="175" fontId="112" fillId="0" borderId="0" xfId="526" applyNumberFormat="1" applyFont="1" applyBorder="1" applyProtection="1"/>
    <xf numFmtId="165" fontId="112" fillId="0" borderId="0" xfId="526" applyNumberFormat="1" applyFont="1" applyProtection="1"/>
    <xf numFmtId="0" fontId="113" fillId="0" borderId="0" xfId="354" applyFont="1"/>
    <xf numFmtId="0" fontId="113" fillId="55" borderId="0" xfId="354" applyFont="1" applyFill="1"/>
    <xf numFmtId="0" fontId="141" fillId="0" borderId="0" xfId="354" applyFont="1" applyAlignment="1">
      <alignment horizontal="center"/>
    </xf>
    <xf numFmtId="0" fontId="113" fillId="0" borderId="4" xfId="354" applyFont="1" applyBorder="1" applyAlignment="1">
      <alignment horizontal="center"/>
    </xf>
    <xf numFmtId="0" fontId="140" fillId="54" borderId="2" xfId="402" applyFont="1" applyFill="1" applyBorder="1" applyAlignment="1">
      <alignment horizontal="center" vertical="center"/>
    </xf>
    <xf numFmtId="0" fontId="140" fillId="54" borderId="1" xfId="402" applyFont="1" applyFill="1" applyBorder="1" applyAlignment="1">
      <alignment vertical="center"/>
    </xf>
    <xf numFmtId="0" fontId="140" fillId="54" borderId="1" xfId="402" applyFont="1" applyFill="1" applyBorder="1" applyAlignment="1">
      <alignment horizontal="center" vertical="center"/>
    </xf>
    <xf numFmtId="0" fontId="140" fillId="55" borderId="1" xfId="402" applyFont="1" applyFill="1" applyBorder="1" applyAlignment="1">
      <alignment horizontal="center" vertical="center"/>
    </xf>
    <xf numFmtId="175" fontId="140" fillId="54" borderId="1" xfId="402" applyNumberFormat="1" applyFont="1" applyFill="1" applyBorder="1" applyAlignment="1">
      <alignment horizontal="center" vertical="center"/>
    </xf>
    <xf numFmtId="0" fontId="113" fillId="0" borderId="1" xfId="402" applyFont="1" applyBorder="1" applyAlignment="1">
      <alignment vertical="center"/>
    </xf>
    <xf numFmtId="0" fontId="113" fillId="0" borderId="2" xfId="402" applyFont="1" applyBorder="1" applyAlignment="1">
      <alignment vertical="center"/>
    </xf>
    <xf numFmtId="176" fontId="113" fillId="0" borderId="1" xfId="993" applyNumberFormat="1" applyFont="1"/>
    <xf numFmtId="176" fontId="113" fillId="0" borderId="1" xfId="749" applyNumberFormat="1" applyFont="1"/>
    <xf numFmtId="176" fontId="113" fillId="0" borderId="1" xfId="994" applyNumberFormat="1" applyFont="1"/>
    <xf numFmtId="176" fontId="113" fillId="0" borderId="1" xfId="995" applyNumberFormat="1" applyFont="1"/>
    <xf numFmtId="176" fontId="113" fillId="0" borderId="1" xfId="996" applyNumberFormat="1" applyFont="1"/>
    <xf numFmtId="176" fontId="113" fillId="55" borderId="1" xfId="749" applyNumberFormat="1" applyFont="1" applyFill="1"/>
    <xf numFmtId="176" fontId="113" fillId="0" borderId="1" xfId="402" applyNumberFormat="1" applyFont="1" applyBorder="1" applyAlignment="1">
      <alignment vertical="center"/>
    </xf>
    <xf numFmtId="175" fontId="142" fillId="61" borderId="1" xfId="997" applyNumberFormat="1" applyFont="1" applyFill="1" applyBorder="1" applyAlignment="1" applyProtection="1">
      <alignment vertical="center"/>
    </xf>
    <xf numFmtId="176" fontId="113" fillId="0" borderId="1" xfId="998" applyNumberFormat="1" applyFont="1"/>
    <xf numFmtId="3" fontId="113" fillId="0" borderId="1" xfId="999" applyNumberFormat="1" applyFont="1" applyBorder="1" applyAlignment="1">
      <alignment vertical="center"/>
    </xf>
    <xf numFmtId="176" fontId="113" fillId="0" borderId="1" xfId="1000" applyNumberFormat="1" applyFont="1"/>
    <xf numFmtId="0" fontId="113" fillId="0" borderId="1" xfId="354" applyFont="1" applyBorder="1"/>
    <xf numFmtId="176" fontId="113" fillId="0" borderId="1" xfId="1001" applyNumberFormat="1" applyFont="1"/>
    <xf numFmtId="37" fontId="113" fillId="0" borderId="1" xfId="526" applyNumberFormat="1" applyFont="1" applyFill="1" applyBorder="1" applyProtection="1"/>
    <xf numFmtId="176" fontId="113" fillId="0" borderId="87" xfId="402" applyNumberFormat="1" applyFont="1" applyBorder="1" applyAlignment="1">
      <alignment vertical="center"/>
    </xf>
    <xf numFmtId="37" fontId="113" fillId="0" borderId="1" xfId="354" applyNumberFormat="1" applyFont="1" applyBorder="1"/>
    <xf numFmtId="176" fontId="113" fillId="0" borderId="1" xfId="354" applyNumberFormat="1" applyFont="1" applyBorder="1"/>
    <xf numFmtId="0" fontId="113" fillId="0" borderId="1" xfId="749" applyFont="1"/>
    <xf numFmtId="0" fontId="113" fillId="0" borderId="2" xfId="749" applyFont="1" applyBorder="1"/>
    <xf numFmtId="175" fontId="142" fillId="61" borderId="1" xfId="1002" applyNumberFormat="1" applyFont="1" applyFill="1" applyBorder="1" applyAlignment="1" applyProtection="1">
      <alignment vertical="center"/>
    </xf>
    <xf numFmtId="175" fontId="142" fillId="61" borderId="1" xfId="1003" applyNumberFormat="1" applyFont="1" applyFill="1" applyBorder="1" applyAlignment="1" applyProtection="1">
      <alignment vertical="center"/>
    </xf>
    <xf numFmtId="0" fontId="140" fillId="54" borderId="2" xfId="402" applyFont="1" applyFill="1" applyBorder="1" applyAlignment="1">
      <alignment vertical="center"/>
    </xf>
    <xf numFmtId="176" fontId="140" fillId="54" borderId="88" xfId="402" applyNumberFormat="1" applyFont="1" applyFill="1" applyBorder="1" applyAlignment="1">
      <alignment vertical="center"/>
    </xf>
    <xf numFmtId="176" fontId="140" fillId="54" borderId="87" xfId="402" applyNumberFormat="1" applyFont="1" applyFill="1" applyBorder="1" applyAlignment="1">
      <alignment vertical="center"/>
    </xf>
    <xf numFmtId="176" fontId="140" fillId="54" borderId="1" xfId="402" applyNumberFormat="1" applyFont="1" applyFill="1" applyBorder="1" applyAlignment="1">
      <alignment vertical="center"/>
    </xf>
    <xf numFmtId="176" fontId="140" fillId="55" borderId="1" xfId="402" applyNumberFormat="1" applyFont="1" applyFill="1" applyBorder="1" applyAlignment="1">
      <alignment vertical="center"/>
    </xf>
    <xf numFmtId="176" fontId="140" fillId="54" borderId="2" xfId="402" applyNumberFormat="1" applyFont="1" applyFill="1" applyBorder="1" applyAlignment="1">
      <alignment vertical="center"/>
    </xf>
    <xf numFmtId="175" fontId="140" fillId="54" borderId="1" xfId="526" applyNumberFormat="1" applyFont="1" applyFill="1" applyBorder="1" applyAlignment="1" applyProtection="1">
      <alignment vertical="center"/>
    </xf>
    <xf numFmtId="176" fontId="140" fillId="54" borderId="78" xfId="402" applyNumberFormat="1" applyFont="1" applyFill="1" applyBorder="1" applyAlignment="1">
      <alignment vertical="center"/>
    </xf>
    <xf numFmtId="176" fontId="140" fillId="54" borderId="89" xfId="402" applyNumberFormat="1" applyFont="1" applyFill="1" applyBorder="1" applyAlignment="1">
      <alignment vertical="center"/>
    </xf>
    <xf numFmtId="0" fontId="113" fillId="0" borderId="90" xfId="354" applyFont="1" applyBorder="1"/>
    <xf numFmtId="0" fontId="113" fillId="0" borderId="91" xfId="354" applyFont="1" applyBorder="1"/>
    <xf numFmtId="0" fontId="113" fillId="0" borderId="24" xfId="354" applyFont="1" applyBorder="1"/>
    <xf numFmtId="0" fontId="140" fillId="55" borderId="1" xfId="402" applyFont="1" applyFill="1" applyBorder="1" applyAlignment="1">
      <alignment vertical="center"/>
    </xf>
    <xf numFmtId="0" fontId="140" fillId="54" borderId="78" xfId="402" applyFont="1" applyFill="1" applyBorder="1" applyAlignment="1">
      <alignment vertical="center"/>
    </xf>
    <xf numFmtId="175" fontId="142" fillId="61" borderId="1" xfId="1004" applyNumberFormat="1" applyFont="1" applyFill="1" applyBorder="1" applyAlignment="1" applyProtection="1">
      <alignment vertical="center"/>
    </xf>
    <xf numFmtId="175" fontId="113" fillId="0" borderId="0" xfId="526" applyNumberFormat="1" applyFont="1" applyFill="1" applyAlignment="1" applyProtection="1">
      <alignment vertical="center"/>
    </xf>
    <xf numFmtId="175" fontId="142" fillId="61" borderId="1" xfId="1005" applyNumberFormat="1" applyFont="1" applyFill="1" applyBorder="1" applyAlignment="1" applyProtection="1">
      <alignment vertical="center"/>
    </xf>
    <xf numFmtId="175" fontId="142" fillId="61" borderId="1" xfId="1006" applyNumberFormat="1" applyFont="1" applyFill="1" applyBorder="1" applyAlignment="1" applyProtection="1">
      <alignment vertical="center"/>
    </xf>
    <xf numFmtId="175" fontId="142" fillId="61" borderId="1" xfId="1007" applyNumberFormat="1" applyFont="1" applyFill="1" applyBorder="1" applyAlignment="1" applyProtection="1">
      <alignment vertical="center"/>
    </xf>
    <xf numFmtId="176" fontId="113" fillId="55" borderId="1" xfId="402" applyNumberFormat="1" applyFont="1" applyFill="1" applyBorder="1" applyAlignment="1">
      <alignment vertical="center"/>
    </xf>
    <xf numFmtId="0" fontId="117" fillId="0" borderId="2" xfId="402" applyFont="1" applyBorder="1" applyAlignment="1">
      <alignment vertical="center"/>
    </xf>
    <xf numFmtId="3" fontId="143" fillId="62" borderId="1" xfId="1008" applyFont="1">
      <alignment vertical="center"/>
    </xf>
    <xf numFmtId="3" fontId="143" fillId="62" borderId="1" xfId="1009" applyFont="1">
      <alignment vertical="center"/>
    </xf>
    <xf numFmtId="3" fontId="143" fillId="62" borderId="1" xfId="1010" applyFont="1">
      <alignment vertical="center"/>
    </xf>
    <xf numFmtId="165" fontId="113" fillId="0" borderId="88" xfId="402" applyNumberFormat="1" applyFont="1" applyBorder="1" applyAlignment="1">
      <alignment vertical="center"/>
    </xf>
    <xf numFmtId="165" fontId="113" fillId="55" borderId="88" xfId="402" applyNumberFormat="1" applyFont="1" applyFill="1" applyBorder="1" applyAlignment="1">
      <alignment vertical="center"/>
    </xf>
    <xf numFmtId="175" fontId="142" fillId="63" borderId="3" xfId="0" applyNumberFormat="1" applyFont="1" applyFill="1" applyBorder="1" applyAlignment="1">
      <alignment vertical="center"/>
    </xf>
    <xf numFmtId="176" fontId="117" fillId="55" borderId="1" xfId="1010" applyNumberFormat="1" applyFont="1" applyFill="1">
      <alignment vertical="center"/>
    </xf>
    <xf numFmtId="165" fontId="113" fillId="0" borderId="1" xfId="402" applyNumberFormat="1" applyFont="1" applyBorder="1" applyAlignment="1">
      <alignment vertical="center"/>
    </xf>
    <xf numFmtId="0" fontId="115" fillId="48" borderId="2" xfId="402" applyFont="1" applyFill="1" applyBorder="1" applyAlignment="1">
      <alignment vertical="center"/>
    </xf>
    <xf numFmtId="176" fontId="117" fillId="48" borderId="88" xfId="402" applyNumberFormat="1" applyFont="1" applyFill="1" applyBorder="1" applyAlignment="1">
      <alignment vertical="center"/>
    </xf>
    <xf numFmtId="176" fontId="117" fillId="48" borderId="87" xfId="402" applyNumberFormat="1" applyFont="1" applyFill="1" applyBorder="1" applyAlignment="1">
      <alignment vertical="center"/>
    </xf>
    <xf numFmtId="176" fontId="117" fillId="48" borderId="1" xfId="402" applyNumberFormat="1" applyFont="1" applyFill="1" applyBorder="1" applyAlignment="1">
      <alignment vertical="center"/>
    </xf>
    <xf numFmtId="176" fontId="117" fillId="55" borderId="1" xfId="402" applyNumberFormat="1" applyFont="1" applyFill="1" applyBorder="1" applyAlignment="1">
      <alignment vertical="center"/>
    </xf>
    <xf numFmtId="176" fontId="117" fillId="48" borderId="2" xfId="402" applyNumberFormat="1" applyFont="1" applyFill="1" applyBorder="1" applyAlignment="1">
      <alignment vertical="center"/>
    </xf>
    <xf numFmtId="175" fontId="117" fillId="48" borderId="1" xfId="526" applyNumberFormat="1" applyFont="1" applyFill="1" applyBorder="1" applyAlignment="1" applyProtection="1">
      <alignment vertical="center"/>
    </xf>
    <xf numFmtId="176" fontId="117" fillId="48" borderId="78" xfId="402" applyNumberFormat="1" applyFont="1" applyFill="1" applyBorder="1" applyAlignment="1">
      <alignment vertical="center"/>
    </xf>
    <xf numFmtId="176" fontId="117" fillId="48" borderId="89" xfId="402" applyNumberFormat="1" applyFont="1" applyFill="1" applyBorder="1" applyAlignment="1">
      <alignment vertical="center"/>
    </xf>
    <xf numFmtId="0" fontId="113" fillId="0" borderId="0" xfId="402" applyFont="1" applyAlignment="1">
      <alignment vertical="center"/>
    </xf>
    <xf numFmtId="0" fontId="113" fillId="0" borderId="90" xfId="402" applyFont="1" applyBorder="1" applyAlignment="1">
      <alignment vertical="center"/>
    </xf>
    <xf numFmtId="0" fontId="113" fillId="0" borderId="91" xfId="402" applyFont="1" applyBorder="1" applyAlignment="1">
      <alignment vertical="center"/>
    </xf>
    <xf numFmtId="175" fontId="142" fillId="61" borderId="1" xfId="1012" applyNumberFormat="1" applyFont="1" applyFill="1" applyBorder="1" applyAlignment="1" applyProtection="1">
      <alignment vertical="center"/>
    </xf>
    <xf numFmtId="3" fontId="144" fillId="0" borderId="37" xfId="999" applyNumberFormat="1" applyFont="1" applyBorder="1" applyAlignment="1">
      <alignment vertical="center"/>
    </xf>
    <xf numFmtId="176" fontId="113" fillId="0" borderId="1" xfId="1013" applyNumberFormat="1" applyFont="1"/>
    <xf numFmtId="176" fontId="113" fillId="0" borderId="11" xfId="402" applyNumberFormat="1" applyFont="1" applyBorder="1" applyAlignment="1">
      <alignment vertical="center"/>
    </xf>
    <xf numFmtId="176" fontId="113" fillId="0" borderId="88" xfId="402" applyNumberFormat="1" applyFont="1" applyBorder="1" applyAlignment="1">
      <alignment vertical="center"/>
    </xf>
    <xf numFmtId="176" fontId="113" fillId="0" borderId="79" xfId="402" applyNumberFormat="1" applyFont="1" applyBorder="1" applyAlignment="1">
      <alignment vertical="center"/>
    </xf>
    <xf numFmtId="175" fontId="142" fillId="61" borderId="1" xfId="1014" applyNumberFormat="1" applyFont="1" applyFill="1" applyBorder="1" applyAlignment="1" applyProtection="1">
      <alignment vertical="center"/>
    </xf>
    <xf numFmtId="0" fontId="140" fillId="0" borderId="2" xfId="402" applyFont="1" applyBorder="1" applyAlignment="1">
      <alignment vertical="center"/>
    </xf>
    <xf numFmtId="175" fontId="142" fillId="61" borderId="1" xfId="1015" applyNumberFormat="1" applyFont="1" applyFill="1" applyBorder="1" applyAlignment="1" applyProtection="1">
      <alignment vertical="center"/>
    </xf>
    <xf numFmtId="176" fontId="117" fillId="43" borderId="1" xfId="1010" applyNumberFormat="1" applyFont="1" applyFill="1">
      <alignment vertical="center"/>
    </xf>
    <xf numFmtId="176" fontId="115" fillId="48" borderId="95" xfId="402" applyNumberFormat="1" applyFont="1" applyFill="1" applyBorder="1" applyAlignment="1">
      <alignment vertical="center"/>
    </xf>
    <xf numFmtId="176" fontId="115" fillId="48" borderId="96" xfId="402" applyNumberFormat="1" applyFont="1" applyFill="1" applyBorder="1" applyAlignment="1">
      <alignment vertical="center"/>
    </xf>
    <xf numFmtId="176" fontId="115" fillId="48" borderId="43" xfId="402" applyNumberFormat="1" applyFont="1" applyFill="1" applyBorder="1" applyAlignment="1">
      <alignment vertical="center"/>
    </xf>
    <xf numFmtId="176" fontId="115" fillId="55" borderId="43" xfId="402" applyNumberFormat="1" applyFont="1" applyFill="1" applyBorder="1" applyAlignment="1">
      <alignment vertical="center"/>
    </xf>
    <xf numFmtId="175" fontId="115" fillId="48" borderId="43" xfId="526" applyNumberFormat="1" applyFont="1" applyFill="1" applyBorder="1" applyAlignment="1" applyProtection="1">
      <alignment vertical="center"/>
    </xf>
    <xf numFmtId="176" fontId="140" fillId="54" borderId="43" xfId="402" applyNumberFormat="1" applyFont="1" applyFill="1" applyBorder="1" applyAlignment="1">
      <alignment vertical="center"/>
    </xf>
    <xf numFmtId="176" fontId="115" fillId="48" borderId="97" xfId="402" applyNumberFormat="1" applyFont="1" applyFill="1" applyBorder="1" applyAlignment="1">
      <alignment vertical="center"/>
    </xf>
    <xf numFmtId="0" fontId="19" fillId="52" borderId="1" xfId="0" applyFont="1" applyFill="1" applyBorder="1"/>
    <xf numFmtId="0" fontId="131" fillId="0" borderId="0" xfId="0" applyFont="1"/>
    <xf numFmtId="0" fontId="127" fillId="0" borderId="0" xfId="0" applyFont="1"/>
    <xf numFmtId="0" fontId="127" fillId="0" borderId="0" xfId="0" applyFont="1" applyAlignment="1">
      <alignment horizontal="left" vertical="center"/>
    </xf>
    <xf numFmtId="0" fontId="127" fillId="7" borderId="0" xfId="0" applyFont="1" applyFill="1" applyAlignment="1">
      <alignment horizontal="right"/>
    </xf>
    <xf numFmtId="0" fontId="130" fillId="40" borderId="0" xfId="0" applyFont="1" applyFill="1" applyAlignment="1">
      <alignment horizontal="left"/>
    </xf>
    <xf numFmtId="0" fontId="127" fillId="40" borderId="0" xfId="0" applyFont="1" applyFill="1" applyAlignment="1">
      <alignment horizontal="right"/>
    </xf>
    <xf numFmtId="0" fontId="127" fillId="7" borderId="0" xfId="0" applyFont="1" applyFill="1" applyAlignment="1">
      <alignment horizontal="left"/>
    </xf>
    <xf numFmtId="0" fontId="146" fillId="7" borderId="0" xfId="0" applyFont="1" applyFill="1" applyAlignment="1">
      <alignment horizontal="left"/>
    </xf>
    <xf numFmtId="0" fontId="130" fillId="0" borderId="0" xfId="0" applyFont="1"/>
    <xf numFmtId="0" fontId="127" fillId="0" borderId="0" xfId="0" applyFont="1" applyAlignment="1">
      <alignment vertical="top"/>
    </xf>
    <xf numFmtId="0" fontId="146" fillId="0" borderId="0" xfId="0" applyFont="1" applyAlignment="1">
      <alignment vertical="center"/>
    </xf>
    <xf numFmtId="0" fontId="146" fillId="0" borderId="0" xfId="0" applyFont="1" applyAlignment="1">
      <alignment vertical="center" wrapText="1"/>
    </xf>
    <xf numFmtId="0" fontId="127" fillId="0" borderId="0" xfId="0" applyFont="1" applyAlignment="1">
      <alignment vertical="center"/>
    </xf>
    <xf numFmtId="0" fontId="127" fillId="0" borderId="0" xfId="0" applyFont="1" applyAlignment="1">
      <alignment horizontal="left" vertical="center" wrapText="1"/>
    </xf>
    <xf numFmtId="0" fontId="148" fillId="0" borderId="0" xfId="2" applyFont="1" applyAlignment="1" applyProtection="1">
      <alignment horizontal="left" vertical="center"/>
      <protection hidden="1"/>
    </xf>
    <xf numFmtId="0" fontId="131" fillId="3" borderId="0" xfId="0" applyFont="1" applyFill="1" applyProtection="1">
      <protection hidden="1"/>
    </xf>
    <xf numFmtId="0" fontId="127" fillId="7" borderId="0" xfId="0" applyFont="1" applyFill="1"/>
    <xf numFmtId="165" fontId="112" fillId="65" borderId="3" xfId="0" applyNumberFormat="1" applyFont="1" applyFill="1" applyBorder="1" applyProtection="1">
      <protection hidden="1"/>
    </xf>
    <xf numFmtId="0" fontId="0" fillId="8" borderId="0" xfId="0" applyFill="1"/>
    <xf numFmtId="6" fontId="0" fillId="0" borderId="0" xfId="1" applyNumberFormat="1" applyFont="1"/>
    <xf numFmtId="0" fontId="124" fillId="8" borderId="4" xfId="0" applyFont="1" applyFill="1" applyBorder="1"/>
    <xf numFmtId="0" fontId="5" fillId="8" borderId="4" xfId="0" applyFont="1" applyFill="1" applyBorder="1" applyAlignment="1">
      <alignment horizontal="center"/>
    </xf>
    <xf numFmtId="177" fontId="5" fillId="8" borderId="4" xfId="1" applyNumberFormat="1" applyFont="1" applyFill="1" applyBorder="1" applyAlignment="1">
      <alignment horizontal="center"/>
    </xf>
    <xf numFmtId="0" fontId="124" fillId="3" borderId="99" xfId="0" applyFont="1" applyFill="1" applyBorder="1" applyAlignment="1" applyProtection="1">
      <alignment horizontal="right"/>
      <protection hidden="1"/>
    </xf>
    <xf numFmtId="0" fontId="123" fillId="8" borderId="100" xfId="0" applyFont="1" applyFill="1" applyBorder="1" applyAlignment="1" applyProtection="1">
      <alignment horizontal="left"/>
      <protection hidden="1"/>
    </xf>
    <xf numFmtId="0" fontId="124" fillId="3" borderId="90" xfId="0" applyFont="1" applyFill="1" applyBorder="1" applyAlignment="1" applyProtection="1">
      <alignment horizontal="right"/>
      <protection hidden="1"/>
    </xf>
    <xf numFmtId="0" fontId="123" fillId="8" borderId="91" xfId="0" applyFont="1" applyFill="1" applyBorder="1" applyAlignment="1" applyProtection="1">
      <alignment horizontal="left"/>
      <protection hidden="1"/>
    </xf>
    <xf numFmtId="0" fontId="124" fillId="3" borderId="101" xfId="0" applyFont="1" applyFill="1" applyBorder="1" applyAlignment="1" applyProtection="1">
      <alignment horizontal="right"/>
      <protection hidden="1"/>
    </xf>
    <xf numFmtId="0" fontId="123" fillId="8" borderId="102" xfId="0" applyFont="1" applyFill="1" applyBorder="1" applyAlignment="1" applyProtection="1">
      <alignment horizontal="left"/>
      <protection hidden="1"/>
    </xf>
    <xf numFmtId="0" fontId="0" fillId="8" borderId="4" xfId="0" applyFill="1" applyBorder="1"/>
    <xf numFmtId="0" fontId="112" fillId="8" borderId="0" xfId="0" applyFont="1" applyFill="1" applyAlignment="1">
      <alignment vertical="top"/>
    </xf>
    <xf numFmtId="0" fontId="152" fillId="8" borderId="0" xfId="0" applyFont="1" applyFill="1"/>
    <xf numFmtId="43" fontId="161" fillId="66" borderId="0" xfId="1" applyFont="1" applyFill="1"/>
    <xf numFmtId="43" fontId="150" fillId="0" borderId="56" xfId="1" applyFont="1" applyBorder="1"/>
    <xf numFmtId="0" fontId="149" fillId="0" borderId="2" xfId="0" applyFont="1" applyBorder="1" applyAlignment="1">
      <alignment vertical="center" wrapText="1"/>
    </xf>
    <xf numFmtId="43" fontId="160" fillId="66" borderId="43" xfId="1" applyFont="1" applyFill="1" applyBorder="1"/>
    <xf numFmtId="0" fontId="151" fillId="0" borderId="78" xfId="0" applyFont="1" applyBorder="1"/>
    <xf numFmtId="43" fontId="151" fillId="0" borderId="0" xfId="1" applyFont="1"/>
    <xf numFmtId="43" fontId="151" fillId="4" borderId="61" xfId="1" applyFont="1" applyFill="1" applyBorder="1" applyProtection="1">
      <protection locked="0"/>
    </xf>
    <xf numFmtId="43" fontId="151" fillId="0" borderId="1" xfId="1" applyFont="1" applyBorder="1"/>
    <xf numFmtId="43" fontId="149" fillId="0" borderId="43" xfId="1" applyFont="1" applyBorder="1"/>
    <xf numFmtId="43" fontId="149" fillId="0" borderId="4" xfId="1" applyFont="1" applyBorder="1"/>
    <xf numFmtId="43" fontId="160" fillId="66" borderId="18" xfId="1" applyFont="1" applyFill="1" applyBorder="1"/>
    <xf numFmtId="43" fontId="151" fillId="4" borderId="78" xfId="1" applyFont="1" applyFill="1" applyBorder="1" applyProtection="1">
      <protection locked="0"/>
    </xf>
    <xf numFmtId="44" fontId="149" fillId="0" borderId="0" xfId="0" applyNumberFormat="1" applyFont="1"/>
    <xf numFmtId="43" fontId="151" fillId="4" borderId="1" xfId="1" applyFont="1" applyFill="1" applyBorder="1" applyProtection="1">
      <protection locked="0"/>
    </xf>
    <xf numFmtId="0" fontId="151" fillId="0" borderId="0" xfId="0" applyFont="1"/>
    <xf numFmtId="0" fontId="156" fillId="0" borderId="0" xfId="0" applyFont="1" applyAlignment="1">
      <alignment horizontal="right"/>
    </xf>
    <xf numFmtId="14" fontId="156" fillId="0" borderId="1" xfId="0" applyNumberFormat="1" applyFont="1" applyBorder="1" applyAlignment="1">
      <alignment horizontal="left"/>
    </xf>
    <xf numFmtId="0" fontId="157" fillId="0" borderId="0" xfId="0" applyFont="1" applyAlignment="1">
      <alignment horizontal="left"/>
    </xf>
    <xf numFmtId="0" fontId="151" fillId="0" borderId="0" xfId="0" applyFont="1" applyAlignment="1">
      <alignment horizontal="left"/>
    </xf>
    <xf numFmtId="0" fontId="149" fillId="0" borderId="0" xfId="0" applyFont="1" applyAlignment="1">
      <alignment horizontal="right"/>
    </xf>
    <xf numFmtId="0" fontId="151" fillId="0" borderId="1" xfId="0" applyFont="1" applyBorder="1" applyAlignment="1">
      <alignment horizontal="left"/>
    </xf>
    <xf numFmtId="0" fontId="151" fillId="0" borderId="61" xfId="0" applyFont="1" applyBorder="1" applyAlignment="1">
      <alignment horizontal="left"/>
    </xf>
    <xf numFmtId="0" fontId="149" fillId="0" borderId="17" xfId="0" applyFont="1" applyBorder="1"/>
    <xf numFmtId="0" fontId="149" fillId="0" borderId="18" xfId="0" applyFont="1" applyBorder="1"/>
    <xf numFmtId="0" fontId="149" fillId="0" borderId="4" xfId="0" applyFont="1" applyBorder="1" applyAlignment="1">
      <alignment horizontal="center"/>
    </xf>
    <xf numFmtId="0" fontId="149" fillId="0" borderId="0" xfId="0" applyFont="1" applyAlignment="1">
      <alignment horizontal="left"/>
    </xf>
    <xf numFmtId="0" fontId="149" fillId="0" borderId="0" xfId="0" applyFont="1" applyAlignment="1">
      <alignment horizontal="center"/>
    </xf>
    <xf numFmtId="0" fontId="151" fillId="0" borderId="2" xfId="0" applyFont="1" applyBorder="1"/>
    <xf numFmtId="0" fontId="158" fillId="0" borderId="0" xfId="0" applyFont="1"/>
    <xf numFmtId="0" fontId="150" fillId="0" borderId="56" xfId="0" applyFont="1" applyBorder="1"/>
    <xf numFmtId="0" fontId="156" fillId="0" borderId="56" xfId="0" applyFont="1" applyBorder="1"/>
    <xf numFmtId="0" fontId="157" fillId="0" borderId="0" xfId="0" applyFont="1"/>
    <xf numFmtId="0" fontId="151" fillId="0" borderId="0" xfId="0" applyFont="1" applyAlignment="1" applyProtection="1">
      <alignment wrapText="1"/>
      <protection locked="0"/>
    </xf>
    <xf numFmtId="0" fontId="151" fillId="0" borderId="40" xfId="0" applyFont="1" applyBorder="1" applyAlignment="1">
      <alignment vertical="center"/>
    </xf>
    <xf numFmtId="0" fontId="156" fillId="0" borderId="0" xfId="0" applyFont="1"/>
    <xf numFmtId="0" fontId="149" fillId="0" borderId="0" xfId="0" applyFont="1"/>
    <xf numFmtId="0" fontId="151" fillId="0" borderId="18" xfId="0" applyFont="1" applyBorder="1"/>
    <xf numFmtId="166" fontId="159" fillId="2" borderId="2" xfId="2" applyNumberFormat="1" applyFont="1" applyFill="1" applyBorder="1" applyAlignment="1">
      <alignment vertical="center"/>
    </xf>
    <xf numFmtId="0" fontId="159" fillId="0" borderId="2" xfId="0" applyFont="1" applyBorder="1" applyAlignment="1">
      <alignment horizontal="center" vertical="center"/>
    </xf>
    <xf numFmtId="166" fontId="159" fillId="2" borderId="1" xfId="2" applyNumberFormat="1" applyFont="1" applyFill="1" applyBorder="1" applyAlignment="1">
      <alignment vertical="center"/>
    </xf>
    <xf numFmtId="0" fontId="159" fillId="0" borderId="1" xfId="0" applyFont="1" applyBorder="1" applyAlignment="1">
      <alignment horizontal="center" vertical="center"/>
    </xf>
    <xf numFmtId="166" fontId="150" fillId="2" borderId="43" xfId="2" applyNumberFormat="1" applyFont="1" applyFill="1" applyBorder="1" applyAlignment="1">
      <alignment vertical="center"/>
    </xf>
    <xf numFmtId="0" fontId="150" fillId="0" borderId="43" xfId="0" applyFont="1" applyBorder="1" applyAlignment="1">
      <alignment horizontal="center" vertical="center"/>
    </xf>
    <xf numFmtId="166" fontId="150" fillId="2" borderId="17" xfId="2" applyNumberFormat="1" applyFont="1" applyFill="1" applyBorder="1" applyAlignment="1">
      <alignment vertical="center"/>
    </xf>
    <xf numFmtId="166" fontId="159" fillId="2" borderId="18" xfId="2" applyNumberFormat="1" applyFont="1" applyFill="1" applyBorder="1" applyAlignment="1">
      <alignment vertical="center"/>
    </xf>
    <xf numFmtId="166" fontId="159" fillId="2" borderId="0" xfId="2" applyNumberFormat="1" applyFont="1" applyFill="1" applyAlignment="1">
      <alignment vertical="center"/>
    </xf>
    <xf numFmtId="0" fontId="151" fillId="0" borderId="0" xfId="0" applyFont="1" applyAlignment="1">
      <alignment vertical="center"/>
    </xf>
    <xf numFmtId="178" fontId="149" fillId="0" borderId="0" xfId="0" applyNumberFormat="1" applyFont="1"/>
    <xf numFmtId="0" fontId="157" fillId="0" borderId="0" xfId="0" applyFont="1" applyAlignment="1">
      <alignment wrapText="1"/>
    </xf>
    <xf numFmtId="0" fontId="151" fillId="0" borderId="0" xfId="0" applyFont="1" applyAlignment="1">
      <alignment wrapText="1"/>
    </xf>
    <xf numFmtId="2" fontId="159" fillId="2" borderId="0" xfId="760" applyNumberFormat="1" applyFont="1" applyFill="1" applyAlignment="1">
      <alignment vertical="center"/>
    </xf>
    <xf numFmtId="0" fontId="153" fillId="3" borderId="104" xfId="0" applyFont="1" applyFill="1" applyBorder="1" applyAlignment="1">
      <alignment horizontal="left" wrapText="1"/>
    </xf>
    <xf numFmtId="0" fontId="149" fillId="3" borderId="105" xfId="0" applyFont="1" applyFill="1" applyBorder="1" applyAlignment="1">
      <alignment horizontal="left"/>
    </xf>
    <xf numFmtId="0" fontId="151" fillId="3" borderId="105" xfId="0" applyFont="1" applyFill="1" applyBorder="1"/>
    <xf numFmtId="0" fontId="149" fillId="3" borderId="106" xfId="0" applyFont="1" applyFill="1" applyBorder="1" applyAlignment="1">
      <alignment horizontal="left"/>
    </xf>
    <xf numFmtId="0" fontId="153" fillId="3" borderId="90" xfId="0" applyFont="1" applyFill="1" applyBorder="1" applyAlignment="1">
      <alignment horizontal="left"/>
    </xf>
    <xf numFmtId="0" fontId="149" fillId="3" borderId="0" xfId="0" applyFont="1" applyFill="1" applyAlignment="1">
      <alignment horizontal="left"/>
    </xf>
    <xf numFmtId="0" fontId="149" fillId="3" borderId="91" xfId="0" applyFont="1" applyFill="1" applyBorder="1" applyAlignment="1">
      <alignment horizontal="left"/>
    </xf>
    <xf numFmtId="0" fontId="154" fillId="3" borderId="90" xfId="0" applyFont="1" applyFill="1" applyBorder="1" applyAlignment="1">
      <alignment horizontal="left"/>
    </xf>
    <xf numFmtId="0" fontId="154" fillId="3" borderId="0" xfId="0" applyFont="1" applyFill="1" applyAlignment="1">
      <alignment horizontal="left"/>
    </xf>
    <xf numFmtId="0" fontId="155" fillId="3" borderId="101" xfId="0" applyFont="1" applyFill="1" applyBorder="1" applyAlignment="1">
      <alignment horizontal="left"/>
    </xf>
    <xf numFmtId="0" fontId="149" fillId="3" borderId="42" xfId="0" applyFont="1" applyFill="1" applyBorder="1" applyAlignment="1">
      <alignment horizontal="left"/>
    </xf>
    <xf numFmtId="0" fontId="149" fillId="3" borderId="102" xfId="0" applyFont="1" applyFill="1" applyBorder="1" applyAlignment="1">
      <alignment horizontal="left"/>
    </xf>
    <xf numFmtId="0" fontId="160" fillId="66" borderId="0" xfId="0" applyFont="1" applyFill="1"/>
    <xf numFmtId="0" fontId="161" fillId="66" borderId="0" xfId="0" applyFont="1" applyFill="1"/>
    <xf numFmtId="0" fontId="160" fillId="66" borderId="17" xfId="0" applyFont="1" applyFill="1" applyBorder="1"/>
    <xf numFmtId="0" fontId="161" fillId="66" borderId="18" xfId="0" applyFont="1" applyFill="1" applyBorder="1"/>
    <xf numFmtId="166" fontId="160" fillId="66" borderId="43" xfId="2" applyNumberFormat="1" applyFont="1" applyFill="1" applyBorder="1" applyAlignment="1">
      <alignment vertical="center"/>
    </xf>
    <xf numFmtId="0" fontId="160" fillId="66" borderId="43" xfId="0" applyFont="1" applyFill="1" applyBorder="1" applyAlignment="1">
      <alignment horizontal="center" vertical="center"/>
    </xf>
    <xf numFmtId="0" fontId="5" fillId="52" borderId="0" xfId="0" applyFont="1" applyFill="1"/>
    <xf numFmtId="0" fontId="162" fillId="52" borderId="0" xfId="1016" applyFont="1" applyFill="1"/>
    <xf numFmtId="164" fontId="5" fillId="0" borderId="0" xfId="0" applyNumberFormat="1" applyFont="1"/>
    <xf numFmtId="0" fontId="151" fillId="0" borderId="0" xfId="0" applyFont="1" applyProtection="1">
      <protection locked="0"/>
    </xf>
    <xf numFmtId="0" fontId="54" fillId="0" borderId="0" xfId="750" applyFont="1"/>
    <xf numFmtId="0" fontId="164" fillId="67" borderId="48" xfId="750" applyFont="1" applyFill="1" applyBorder="1" applyAlignment="1">
      <alignment horizontal="center" vertical="center" wrapText="1" readingOrder="1"/>
    </xf>
    <xf numFmtId="0" fontId="165" fillId="0" borderId="48" xfId="750" applyFont="1" applyBorder="1" applyAlignment="1">
      <alignment horizontal="center" vertical="center" wrapText="1" readingOrder="1"/>
    </xf>
    <xf numFmtId="179" fontId="165" fillId="0" borderId="48" xfId="750" applyNumberFormat="1" applyFont="1" applyBorder="1" applyAlignment="1">
      <alignment horizontal="center" vertical="center" wrapText="1" readingOrder="1"/>
    </xf>
    <xf numFmtId="177" fontId="54" fillId="0" borderId="0" xfId="750" applyNumberFormat="1" applyFont="1"/>
    <xf numFmtId="0" fontId="165" fillId="52" borderId="48" xfId="750" applyFont="1" applyFill="1" applyBorder="1" applyAlignment="1">
      <alignment horizontal="center" vertical="center" wrapText="1" readingOrder="1"/>
    </xf>
    <xf numFmtId="179" fontId="165" fillId="52" borderId="48" xfId="750" applyNumberFormat="1" applyFont="1" applyFill="1" applyBorder="1" applyAlignment="1">
      <alignment horizontal="center" vertical="center" wrapText="1" readingOrder="1"/>
    </xf>
    <xf numFmtId="177" fontId="54" fillId="52" borderId="0" xfId="750" applyNumberFormat="1" applyFont="1" applyFill="1"/>
    <xf numFmtId="0" fontId="54" fillId="52" borderId="0" xfId="750" applyFont="1" applyFill="1"/>
    <xf numFmtId="0" fontId="19" fillId="0" borderId="0" xfId="28" applyFont="1" applyAlignment="1">
      <alignment vertical="center"/>
    </xf>
    <xf numFmtId="0" fontId="131" fillId="7" borderId="0" xfId="0" applyFont="1" applyFill="1" applyAlignment="1">
      <alignment horizontal="left"/>
    </xf>
    <xf numFmtId="0" fontId="131" fillId="0" borderId="0" xfId="0" applyFont="1" applyAlignment="1">
      <alignment horizontal="left"/>
    </xf>
    <xf numFmtId="0" fontId="127" fillId="0" borderId="0" xfId="0" applyFont="1"/>
    <xf numFmtId="0" fontId="127" fillId="47" borderId="0" xfId="0" applyFont="1" applyFill="1" applyAlignment="1">
      <alignment horizontal="left" wrapText="1"/>
    </xf>
    <xf numFmtId="0" fontId="127" fillId="47" borderId="0" xfId="0" applyFont="1" applyFill="1" applyAlignment="1">
      <alignment horizontal="left" vertical="center" wrapText="1"/>
    </xf>
    <xf numFmtId="0" fontId="131" fillId="64" borderId="2" xfId="0" applyFont="1" applyFill="1" applyBorder="1" applyAlignment="1" applyProtection="1">
      <alignment horizontal="center" vertical="center"/>
      <protection locked="0"/>
    </xf>
    <xf numFmtId="0" fontId="131" fillId="64" borderId="40" xfId="0" applyFont="1" applyFill="1" applyBorder="1" applyAlignment="1" applyProtection="1">
      <alignment horizontal="center" vertical="center"/>
      <protection locked="0"/>
    </xf>
    <xf numFmtId="0" fontId="131" fillId="64" borderId="21" xfId="0" applyFont="1" applyFill="1" applyBorder="1" applyAlignment="1" applyProtection="1">
      <alignment horizontal="center" vertical="center"/>
      <protection locked="0"/>
    </xf>
    <xf numFmtId="0" fontId="127" fillId="7" borderId="0" xfId="0" applyFont="1" applyFill="1" applyAlignment="1">
      <alignment horizontal="right"/>
    </xf>
    <xf numFmtId="0" fontId="145" fillId="8" borderId="12" xfId="0" applyFont="1" applyFill="1" applyBorder="1" applyAlignment="1">
      <alignment horizontal="center"/>
    </xf>
    <xf numFmtId="0" fontId="145" fillId="8" borderId="13" xfId="0" applyFont="1" applyFill="1" applyBorder="1" applyAlignment="1">
      <alignment horizontal="center"/>
    </xf>
    <xf numFmtId="0" fontId="145" fillId="8" borderId="14" xfId="0" applyFont="1" applyFill="1" applyBorder="1" applyAlignment="1">
      <alignment horizontal="center"/>
    </xf>
    <xf numFmtId="0" fontId="145" fillId="8" borderId="12" xfId="0" quotePrefix="1" applyFont="1" applyFill="1" applyBorder="1" applyAlignment="1">
      <alignment horizontal="center"/>
    </xf>
    <xf numFmtId="0" fontId="145" fillId="8" borderId="13" xfId="0" quotePrefix="1" applyFont="1" applyFill="1" applyBorder="1" applyAlignment="1">
      <alignment horizontal="center"/>
    </xf>
    <xf numFmtId="0" fontId="145" fillId="8" borderId="14" xfId="0" quotePrefix="1" applyFont="1" applyFill="1" applyBorder="1" applyAlignment="1">
      <alignment horizontal="center"/>
    </xf>
    <xf numFmtId="0" fontId="127" fillId="7" borderId="0" xfId="0" applyFont="1" applyFill="1" applyAlignment="1">
      <alignment horizontal="left" wrapText="1"/>
    </xf>
    <xf numFmtId="0" fontId="145" fillId="8" borderId="12" xfId="0" applyFont="1" applyFill="1" applyBorder="1" applyAlignment="1">
      <alignment horizontal="center" vertical="center"/>
    </xf>
    <xf numFmtId="0" fontId="145" fillId="8" borderId="13" xfId="0" applyFont="1" applyFill="1" applyBorder="1" applyAlignment="1">
      <alignment horizontal="center" vertical="center"/>
    </xf>
    <xf numFmtId="0" fontId="145" fillId="8" borderId="14" xfId="0" applyFont="1" applyFill="1" applyBorder="1" applyAlignment="1">
      <alignment horizontal="center" vertical="center"/>
    </xf>
    <xf numFmtId="14" fontId="126" fillId="0" borderId="12" xfId="0" applyNumberFormat="1" applyFont="1" applyBorder="1" applyAlignment="1">
      <alignment horizontal="center"/>
    </xf>
    <xf numFmtId="14" fontId="126" fillId="0" borderId="13" xfId="0" applyNumberFormat="1" applyFont="1" applyBorder="1" applyAlignment="1">
      <alignment horizontal="center"/>
    </xf>
    <xf numFmtId="14" fontId="126" fillId="0" borderId="14" xfId="0" applyNumberFormat="1" applyFont="1" applyBorder="1" applyAlignment="1">
      <alignment horizontal="center"/>
    </xf>
    <xf numFmtId="0" fontId="127" fillId="0" borderId="0" xfId="0" applyFont="1" applyAlignment="1">
      <alignment horizontal="left" vertical="top" wrapText="1"/>
    </xf>
    <xf numFmtId="0" fontId="131" fillId="0" borderId="0" xfId="0" applyFont="1" applyAlignment="1">
      <alignment horizontal="center"/>
    </xf>
    <xf numFmtId="0" fontId="147" fillId="0" borderId="0" xfId="821" applyFont="1" applyBorder="1"/>
    <xf numFmtId="0" fontId="117" fillId="3" borderId="17" xfId="2" applyFont="1" applyFill="1" applyBorder="1" applyAlignment="1" applyProtection="1">
      <alignment vertical="center"/>
      <protection hidden="1"/>
    </xf>
    <xf numFmtId="0" fontId="117" fillId="3" borderId="18" xfId="2" applyFont="1" applyFill="1" applyBorder="1" applyAlignment="1" applyProtection="1">
      <alignment vertical="center"/>
      <protection hidden="1"/>
    </xf>
    <xf numFmtId="166" fontId="126" fillId="2" borderId="61" xfId="2" applyNumberFormat="1" applyFont="1" applyFill="1" applyBorder="1" applyAlignment="1">
      <alignment horizontal="center" vertical="center"/>
    </xf>
    <xf numFmtId="166" fontId="126" fillId="2" borderId="3" xfId="2" applyNumberFormat="1" applyFont="1" applyFill="1" applyBorder="1" applyAlignment="1">
      <alignment horizontal="center" vertical="center"/>
    </xf>
    <xf numFmtId="166" fontId="125" fillId="2" borderId="76" xfId="2" applyNumberFormat="1" applyFont="1" applyFill="1" applyBorder="1" applyAlignment="1">
      <alignment horizontal="left" vertical="top" wrapText="1"/>
    </xf>
    <xf numFmtId="166" fontId="125" fillId="2" borderId="6" xfId="2" applyNumberFormat="1" applyFont="1" applyFill="1" applyBorder="1" applyAlignment="1">
      <alignment horizontal="left" vertical="top" wrapText="1"/>
    </xf>
    <xf numFmtId="166" fontId="125" fillId="2" borderId="77" xfId="2" applyNumberFormat="1" applyFont="1" applyFill="1" applyBorder="1" applyAlignment="1">
      <alignment horizontal="left" vertical="top" wrapText="1"/>
    </xf>
    <xf numFmtId="166" fontId="125" fillId="2" borderId="10" xfId="2" applyNumberFormat="1" applyFont="1" applyFill="1" applyBorder="1" applyAlignment="1">
      <alignment horizontal="left" vertical="top" wrapText="1"/>
    </xf>
    <xf numFmtId="166" fontId="125" fillId="2" borderId="0" xfId="2" applyNumberFormat="1" applyFont="1" applyFill="1" applyAlignment="1">
      <alignment horizontal="left" vertical="top" wrapText="1"/>
    </xf>
    <xf numFmtId="166" fontId="125" fillId="2" borderId="11" xfId="2" applyNumberFormat="1" applyFont="1" applyFill="1" applyBorder="1" applyAlignment="1">
      <alignment horizontal="left" vertical="top" wrapText="1"/>
    </xf>
    <xf numFmtId="166" fontId="125" fillId="2" borderId="7" xfId="2" applyNumberFormat="1" applyFont="1" applyFill="1" applyBorder="1" applyAlignment="1">
      <alignment horizontal="left" vertical="top" wrapText="1"/>
    </xf>
    <xf numFmtId="166" fontId="125" fillId="2" borderId="22" xfId="2" applyNumberFormat="1" applyFont="1" applyFill="1" applyBorder="1" applyAlignment="1">
      <alignment horizontal="left" vertical="top" wrapText="1"/>
    </xf>
    <xf numFmtId="166" fontId="125" fillId="2" borderId="9" xfId="2" applyNumberFormat="1" applyFont="1" applyFill="1" applyBorder="1" applyAlignment="1">
      <alignment horizontal="left" vertical="top" wrapText="1"/>
    </xf>
    <xf numFmtId="0" fontId="112" fillId="0" borderId="76" xfId="0" applyFont="1" applyBorder="1" applyAlignment="1" applyProtection="1">
      <alignment vertical="center"/>
      <protection locked="0"/>
    </xf>
    <xf numFmtId="0" fontId="112" fillId="0" borderId="6" xfId="0" applyFont="1" applyBorder="1" applyAlignment="1" applyProtection="1">
      <alignment vertical="center"/>
      <protection locked="0"/>
    </xf>
    <xf numFmtId="0" fontId="112" fillId="0" borderId="77" xfId="0" applyFont="1" applyBorder="1" applyAlignment="1" applyProtection="1">
      <alignment vertical="center"/>
      <protection locked="0"/>
    </xf>
    <xf numFmtId="0" fontId="112" fillId="0" borderId="7" xfId="0" applyFont="1" applyBorder="1" applyAlignment="1" applyProtection="1">
      <alignment vertical="center"/>
      <protection locked="0"/>
    </xf>
    <xf numFmtId="0" fontId="112" fillId="0" borderId="22" xfId="0" applyFont="1" applyBorder="1" applyAlignment="1" applyProtection="1">
      <alignment vertical="center"/>
      <protection locked="0"/>
    </xf>
    <xf numFmtId="0" fontId="112" fillId="0" borderId="9" xfId="0" applyFont="1" applyBorder="1" applyAlignment="1" applyProtection="1">
      <alignment vertical="center"/>
      <protection locked="0"/>
    </xf>
    <xf numFmtId="0" fontId="127" fillId="0" borderId="76" xfId="0" applyFont="1" applyBorder="1" applyAlignment="1">
      <alignment horizontal="center" vertical="center"/>
    </xf>
    <xf numFmtId="0" fontId="127" fillId="0" borderId="6" xfId="0" applyFont="1" applyBorder="1" applyAlignment="1">
      <alignment horizontal="center" vertical="center"/>
    </xf>
    <xf numFmtId="0" fontId="127" fillId="0" borderId="77" xfId="0" applyFont="1" applyBorder="1" applyAlignment="1">
      <alignment horizontal="center" vertical="center"/>
    </xf>
    <xf numFmtId="0" fontId="127" fillId="0" borderId="7" xfId="0" applyFont="1" applyBorder="1" applyAlignment="1">
      <alignment horizontal="center" vertical="center"/>
    </xf>
    <xf numFmtId="0" fontId="127" fillId="0" borderId="22" xfId="0" applyFont="1" applyBorder="1" applyAlignment="1">
      <alignment horizontal="center" vertical="center"/>
    </xf>
    <xf numFmtId="0" fontId="127" fillId="0" borderId="9" xfId="0" applyFont="1" applyBorder="1" applyAlignment="1">
      <alignment horizontal="center" vertical="center"/>
    </xf>
    <xf numFmtId="0" fontId="127" fillId="0" borderId="76" xfId="0" applyFont="1" applyBorder="1" applyAlignment="1" applyProtection="1">
      <alignment horizontal="center" vertical="center"/>
      <protection locked="0"/>
    </xf>
    <xf numFmtId="0" fontId="127" fillId="0" borderId="6" xfId="0" applyFont="1" applyBorder="1" applyAlignment="1" applyProtection="1">
      <alignment horizontal="center" vertical="center"/>
      <protection locked="0"/>
    </xf>
    <xf numFmtId="0" fontId="127" fillId="0" borderId="77" xfId="0" applyFont="1" applyBorder="1" applyAlignment="1" applyProtection="1">
      <alignment horizontal="center" vertical="center"/>
      <protection locked="0"/>
    </xf>
    <xf numFmtId="0" fontId="127" fillId="0" borderId="7" xfId="0" applyFont="1" applyBorder="1" applyAlignment="1" applyProtection="1">
      <alignment horizontal="center" vertical="center"/>
      <protection locked="0"/>
    </xf>
    <xf numFmtId="0" fontId="127" fillId="0" borderId="22" xfId="0" applyFont="1" applyBorder="1" applyAlignment="1" applyProtection="1">
      <alignment horizontal="center" vertical="center"/>
      <protection locked="0"/>
    </xf>
    <xf numFmtId="0" fontId="127" fillId="0" borderId="9" xfId="0" applyFont="1" applyBorder="1" applyAlignment="1" applyProtection="1">
      <alignment horizontal="center" vertical="center"/>
      <protection locked="0"/>
    </xf>
    <xf numFmtId="179" fontId="165" fillId="0" borderId="48" xfId="750" applyNumberFormat="1" applyFont="1" applyBorder="1" applyAlignment="1">
      <alignment horizontal="center" vertical="center" wrapText="1" readingOrder="1"/>
    </xf>
    <xf numFmtId="0" fontId="54" fillId="0" borderId="49" xfId="750" applyFont="1" applyBorder="1" applyAlignment="1">
      <alignment vertical="top" wrapText="1"/>
    </xf>
    <xf numFmtId="179" fontId="165" fillId="52" borderId="48" xfId="750" applyNumberFormat="1" applyFont="1" applyFill="1" applyBorder="1" applyAlignment="1">
      <alignment horizontal="center" vertical="center" wrapText="1" readingOrder="1"/>
    </xf>
    <xf numFmtId="0" fontId="54" fillId="52" borderId="49" xfId="750" applyFont="1" applyFill="1" applyBorder="1" applyAlignment="1">
      <alignment vertical="top" wrapText="1"/>
    </xf>
    <xf numFmtId="0" fontId="163" fillId="0" borderId="0" xfId="750" applyFont="1" applyAlignment="1">
      <alignment vertical="top" wrapText="1" readingOrder="1"/>
    </xf>
    <xf numFmtId="0" fontId="54" fillId="0" borderId="0" xfId="750" applyFont="1"/>
    <xf numFmtId="0" fontId="164" fillId="67" borderId="48" xfId="750" applyFont="1" applyFill="1" applyBorder="1" applyAlignment="1">
      <alignment horizontal="center" vertical="center" wrapText="1" readingOrder="1"/>
    </xf>
    <xf numFmtId="0" fontId="151" fillId="0" borderId="2" xfId="0" applyFont="1" applyBorder="1" applyAlignment="1">
      <alignment horizontal="left"/>
    </xf>
    <xf numFmtId="0" fontId="151" fillId="0" borderId="40" xfId="0" applyFont="1" applyBorder="1" applyAlignment="1">
      <alignment horizontal="left"/>
    </xf>
    <xf numFmtId="0" fontId="151" fillId="0" borderId="78" xfId="0" applyFont="1" applyBorder="1" applyAlignment="1">
      <alignment horizontal="left"/>
    </xf>
    <xf numFmtId="0" fontId="149" fillId="0" borderId="2" xfId="0" applyFont="1" applyBorder="1"/>
    <xf numFmtId="0" fontId="151" fillId="0" borderId="78" xfId="0" applyFont="1" applyBorder="1"/>
    <xf numFmtId="0" fontId="151" fillId="0" borderId="2" xfId="0" applyFont="1" applyBorder="1" applyAlignment="1">
      <alignment wrapText="1"/>
    </xf>
    <xf numFmtId="0" fontId="151" fillId="0" borderId="78" xfId="0" applyFont="1" applyBorder="1" applyAlignment="1">
      <alignment wrapText="1"/>
    </xf>
    <xf numFmtId="0" fontId="151" fillId="4" borderId="2" xfId="0" applyFont="1" applyFill="1" applyBorder="1" applyAlignment="1" applyProtection="1">
      <alignment wrapText="1"/>
      <protection locked="0"/>
    </xf>
    <xf numFmtId="0" fontId="151" fillId="4" borderId="40" xfId="0" applyFont="1" applyFill="1" applyBorder="1" applyAlignment="1" applyProtection="1">
      <alignment wrapText="1"/>
      <protection locked="0"/>
    </xf>
    <xf numFmtId="0" fontId="151" fillId="4" borderId="78" xfId="0" applyFont="1" applyFill="1" applyBorder="1" applyAlignment="1" applyProtection="1">
      <alignment wrapText="1"/>
      <protection locked="0"/>
    </xf>
    <xf numFmtId="166" fontId="159" fillId="2" borderId="61" xfId="2" applyNumberFormat="1" applyFont="1" applyFill="1" applyBorder="1" applyAlignment="1">
      <alignment horizontal="center" vertical="center"/>
    </xf>
    <xf numFmtId="0" fontId="151" fillId="0" borderId="3" xfId="0" applyFont="1" applyBorder="1" applyAlignment="1">
      <alignment horizontal="center" vertical="center"/>
    </xf>
    <xf numFmtId="0" fontId="151" fillId="0" borderId="76" xfId="0" applyFont="1" applyBorder="1" applyAlignment="1" applyProtection="1">
      <alignment wrapText="1"/>
      <protection locked="0"/>
    </xf>
    <xf numFmtId="0" fontId="151" fillId="0" borderId="6" xfId="0" applyFont="1" applyBorder="1" applyAlignment="1" applyProtection="1">
      <alignment wrapText="1"/>
      <protection locked="0"/>
    </xf>
    <xf numFmtId="0" fontId="151" fillId="0" borderId="77" xfId="0" applyFont="1" applyBorder="1" applyAlignment="1" applyProtection="1">
      <alignment wrapText="1"/>
      <protection locked="0"/>
    </xf>
    <xf numFmtId="0" fontId="151" fillId="0" borderId="7" xfId="0" applyFont="1" applyBorder="1" applyAlignment="1" applyProtection="1">
      <alignment wrapText="1"/>
      <protection locked="0"/>
    </xf>
    <xf numFmtId="0" fontId="151" fillId="0" borderId="22" xfId="0" applyFont="1" applyBorder="1" applyAlignment="1" applyProtection="1">
      <alignment wrapText="1"/>
      <protection locked="0"/>
    </xf>
    <xf numFmtId="0" fontId="151" fillId="0" borderId="9" xfId="0" applyFont="1" applyBorder="1" applyAlignment="1" applyProtection="1">
      <alignment wrapText="1"/>
      <protection locked="0"/>
    </xf>
    <xf numFmtId="0" fontId="149" fillId="0" borderId="2" xfId="0" applyFont="1" applyBorder="1" applyAlignment="1">
      <alignment vertical="center" wrapText="1"/>
    </xf>
    <xf numFmtId="0" fontId="151" fillId="0" borderId="78" xfId="0" applyFont="1" applyBorder="1" applyAlignment="1">
      <alignment vertical="center" wrapText="1"/>
    </xf>
    <xf numFmtId="0" fontId="151" fillId="0" borderId="2" xfId="0" applyFont="1" applyBorder="1" applyAlignment="1">
      <alignment vertical="center" wrapText="1"/>
    </xf>
    <xf numFmtId="0" fontId="158" fillId="0" borderId="0" xfId="0" applyFont="1" applyAlignment="1">
      <alignment wrapText="1"/>
    </xf>
    <xf numFmtId="0" fontId="151" fillId="0" borderId="76" xfId="0" applyFont="1" applyBorder="1" applyProtection="1">
      <protection locked="0"/>
    </xf>
    <xf numFmtId="0" fontId="151" fillId="0" borderId="6" xfId="0" applyFont="1" applyBorder="1" applyProtection="1">
      <protection locked="0"/>
    </xf>
    <xf numFmtId="0" fontId="151" fillId="0" borderId="77" xfId="0" applyFont="1" applyBorder="1" applyProtection="1">
      <protection locked="0"/>
    </xf>
    <xf numFmtId="0" fontId="151" fillId="0" borderId="7" xfId="0" applyFont="1" applyBorder="1" applyProtection="1">
      <protection locked="0"/>
    </xf>
    <xf numFmtId="0" fontId="151" fillId="0" borderId="22" xfId="0" applyFont="1" applyBorder="1" applyProtection="1">
      <protection locked="0"/>
    </xf>
    <xf numFmtId="0" fontId="151" fillId="0" borderId="9" xfId="0" applyFont="1" applyBorder="1" applyProtection="1">
      <protection locked="0"/>
    </xf>
    <xf numFmtId="0" fontId="151" fillId="0" borderId="76" xfId="0" applyFont="1" applyBorder="1" applyAlignment="1" applyProtection="1">
      <alignment horizontal="center" vertical="center"/>
      <protection locked="0"/>
    </xf>
    <xf numFmtId="0" fontId="151" fillId="0" borderId="6" xfId="0" applyFont="1" applyBorder="1" applyAlignment="1" applyProtection="1">
      <alignment horizontal="center" vertical="center"/>
      <protection locked="0"/>
    </xf>
    <xf numFmtId="0" fontId="151" fillId="0" borderId="7" xfId="0" applyFont="1" applyBorder="1" applyAlignment="1" applyProtection="1">
      <alignment horizontal="center" vertical="center"/>
      <protection locked="0"/>
    </xf>
    <xf numFmtId="0" fontId="151" fillId="0" borderId="22" xfId="0" applyFont="1" applyBorder="1" applyAlignment="1" applyProtection="1">
      <alignment horizontal="center" vertical="center"/>
      <protection locked="0"/>
    </xf>
    <xf numFmtId="49" fontId="104" fillId="0" borderId="0" xfId="0" applyNumberFormat="1" applyFont="1" applyAlignment="1">
      <alignment horizontal="center" vertical="center" wrapText="1" readingOrder="1"/>
    </xf>
    <xf numFmtId="0" fontId="105" fillId="0" borderId="46" xfId="0" applyFont="1" applyBorder="1" applyAlignment="1">
      <alignment horizontal="left" vertical="center" wrapText="1" readingOrder="1"/>
    </xf>
    <xf numFmtId="43" fontId="105" fillId="0" borderId="46" xfId="1" applyFont="1" applyBorder="1" applyAlignment="1">
      <alignment horizontal="right" vertical="center" wrapText="1" readingOrder="1"/>
    </xf>
    <xf numFmtId="43" fontId="104" fillId="0" borderId="2" xfId="1" applyFont="1" applyBorder="1" applyAlignment="1">
      <alignment horizontal="right" vertical="center" wrapText="1" readingOrder="1"/>
    </xf>
    <xf numFmtId="43" fontId="5" fillId="0" borderId="21" xfId="1" applyFont="1" applyBorder="1" applyAlignment="1">
      <alignment horizontal="right" vertical="center" wrapText="1" readingOrder="1"/>
    </xf>
    <xf numFmtId="0" fontId="104" fillId="0" borderId="49" xfId="0" applyFont="1" applyBorder="1" applyAlignment="1">
      <alignment horizontal="left" vertical="center" wrapText="1" readingOrder="1"/>
    </xf>
    <xf numFmtId="43" fontId="105" fillId="0" borderId="49" xfId="1" applyFont="1" applyBorder="1" applyAlignment="1">
      <alignment horizontal="right" vertical="center" wrapText="1" readingOrder="1"/>
    </xf>
    <xf numFmtId="0" fontId="105" fillId="0" borderId="51" xfId="0" applyFont="1" applyBorder="1" applyAlignment="1">
      <alignment horizontal="left" vertical="center" wrapText="1" readingOrder="1"/>
    </xf>
    <xf numFmtId="43" fontId="105" fillId="0" borderId="57" xfId="1" applyFont="1" applyBorder="1" applyAlignment="1">
      <alignment horizontal="right" vertical="center" wrapText="1" readingOrder="1"/>
    </xf>
    <xf numFmtId="0" fontId="105" fillId="0" borderId="52" xfId="0" applyFont="1" applyBorder="1" applyAlignment="1">
      <alignment horizontal="left" vertical="center" wrapText="1" readingOrder="1"/>
    </xf>
    <xf numFmtId="43" fontId="105" fillId="0" borderId="58" xfId="1" applyFont="1" applyBorder="1" applyAlignment="1">
      <alignment horizontal="right" vertical="center" wrapText="1" readingOrder="1"/>
    </xf>
    <xf numFmtId="43" fontId="105" fillId="0" borderId="21" xfId="1" applyFont="1" applyBorder="1" applyAlignment="1">
      <alignment horizontal="right" vertical="center" wrapText="1" readingOrder="1"/>
    </xf>
    <xf numFmtId="0" fontId="105" fillId="0" borderId="50" xfId="0" applyFont="1" applyBorder="1" applyAlignment="1">
      <alignment horizontal="left" vertical="center" wrapText="1" readingOrder="1"/>
    </xf>
    <xf numFmtId="0" fontId="104" fillId="0" borderId="51" xfId="0" applyFont="1" applyBorder="1" applyAlignment="1">
      <alignment horizontal="left" vertical="center" wrapText="1" readingOrder="1"/>
    </xf>
    <xf numFmtId="0" fontId="104" fillId="0" borderId="52" xfId="0" applyFont="1" applyBorder="1" applyAlignment="1">
      <alignment horizontal="left" vertical="center" wrapText="1" readingOrder="1"/>
    </xf>
    <xf numFmtId="0" fontId="105" fillId="0" borderId="53" xfId="0" applyFont="1" applyBorder="1" applyAlignment="1">
      <alignment horizontal="left" vertical="center" wrapText="1" readingOrder="1"/>
    </xf>
    <xf numFmtId="0" fontId="105" fillId="0" borderId="49" xfId="0" applyFont="1" applyBorder="1" applyAlignment="1">
      <alignment horizontal="right" vertical="center" wrapText="1" readingOrder="1"/>
    </xf>
    <xf numFmtId="0" fontId="105" fillId="0" borderId="44" xfId="0" applyFont="1" applyBorder="1" applyAlignment="1">
      <alignment horizontal="left" vertical="center" wrapText="1" readingOrder="1"/>
    </xf>
    <xf numFmtId="49" fontId="105" fillId="0" borderId="2" xfId="0" applyNumberFormat="1" applyFont="1" applyBorder="1" applyAlignment="1">
      <alignment horizontal="left" vertical="center" wrapText="1" readingOrder="1"/>
    </xf>
    <xf numFmtId="49" fontId="105" fillId="0" borderId="21" xfId="0" applyNumberFormat="1" applyFont="1" applyBorder="1" applyAlignment="1">
      <alignment horizontal="left" vertical="center" wrapText="1" readingOrder="1"/>
    </xf>
    <xf numFmtId="0" fontId="105" fillId="0" borderId="2" xfId="0" applyFont="1" applyBorder="1" applyAlignment="1">
      <alignment horizontal="left" vertical="center" wrapText="1" readingOrder="1"/>
    </xf>
    <xf numFmtId="0" fontId="105" fillId="0" borderId="40" xfId="0" applyFont="1" applyBorder="1" applyAlignment="1">
      <alignment horizontal="left" vertical="center" wrapText="1" readingOrder="1"/>
    </xf>
    <xf numFmtId="0" fontId="104" fillId="0" borderId="55" xfId="0" applyFont="1" applyBorder="1" applyAlignment="1">
      <alignment horizontal="left" vertical="center" wrapText="1" readingOrder="1"/>
    </xf>
    <xf numFmtId="0" fontId="104" fillId="0" borderId="2" xfId="0" applyFont="1" applyBorder="1" applyAlignment="1">
      <alignment horizontal="left" vertical="center" wrapText="1" readingOrder="1"/>
    </xf>
    <xf numFmtId="0" fontId="104" fillId="0" borderId="21" xfId="0" applyFont="1" applyBorder="1" applyAlignment="1">
      <alignment horizontal="left" vertical="center" wrapText="1" readingOrder="1"/>
    </xf>
    <xf numFmtId="49" fontId="105" fillId="0" borderId="46" xfId="0" applyNumberFormat="1" applyFont="1" applyBorder="1" applyAlignment="1">
      <alignment horizontal="right" vertical="center" wrapText="1" readingOrder="1"/>
    </xf>
    <xf numFmtId="43" fontId="104" fillId="0" borderId="59" xfId="0" applyNumberFormat="1" applyFont="1" applyBorder="1" applyAlignment="1">
      <alignment horizontal="right" vertical="center" wrapText="1" readingOrder="1"/>
    </xf>
    <xf numFmtId="0" fontId="5" fillId="0" borderId="60" xfId="0" applyFont="1" applyBorder="1" applyAlignment="1">
      <alignment horizontal="right" vertical="center" wrapText="1" readingOrder="1"/>
    </xf>
    <xf numFmtId="0" fontId="5" fillId="0" borderId="7" xfId="0" applyFont="1" applyBorder="1" applyAlignment="1">
      <alignment horizontal="right" vertical="center" wrapText="1" readingOrder="1"/>
    </xf>
    <xf numFmtId="0" fontId="5" fillId="0" borderId="9" xfId="0" applyFont="1" applyBorder="1" applyAlignment="1">
      <alignment horizontal="right" vertical="center" wrapText="1" readingOrder="1"/>
    </xf>
    <xf numFmtId="0" fontId="124" fillId="8" borderId="98" xfId="0" applyFont="1" applyFill="1" applyBorder="1" applyAlignment="1">
      <alignment horizontal="left" vertical="top" wrapText="1"/>
    </xf>
    <xf numFmtId="0" fontId="124" fillId="8" borderId="24" xfId="0" applyFont="1" applyFill="1" applyBorder="1" applyAlignment="1">
      <alignment horizontal="left" vertical="top" wrapText="1"/>
    </xf>
    <xf numFmtId="0" fontId="0" fillId="4" borderId="99" xfId="0" applyFill="1" applyBorder="1" applyAlignment="1">
      <alignment horizontal="left" vertical="top" wrapText="1"/>
    </xf>
    <xf numFmtId="0" fontId="0" fillId="4" borderId="103" xfId="0" applyFill="1" applyBorder="1" applyAlignment="1">
      <alignment horizontal="left" vertical="top" wrapText="1"/>
    </xf>
    <xf numFmtId="0" fontId="0" fillId="4" borderId="100" xfId="0" applyFill="1" applyBorder="1" applyAlignment="1">
      <alignment horizontal="left" vertical="top" wrapText="1"/>
    </xf>
    <xf numFmtId="0" fontId="0" fillId="4" borderId="90" xfId="0" applyFill="1" applyBorder="1" applyAlignment="1">
      <alignment horizontal="left" vertical="top" wrapText="1"/>
    </xf>
    <xf numFmtId="0" fontId="0" fillId="4" borderId="0" xfId="0" applyFill="1" applyAlignment="1">
      <alignment horizontal="left" vertical="top" wrapText="1"/>
    </xf>
    <xf numFmtId="0" fontId="0" fillId="4" borderId="91" xfId="0" applyFill="1" applyBorder="1" applyAlignment="1">
      <alignment horizontal="left" vertical="top" wrapText="1"/>
    </xf>
    <xf numFmtId="0" fontId="0" fillId="4" borderId="101" xfId="0" applyFill="1" applyBorder="1" applyAlignment="1">
      <alignment horizontal="left" vertical="top" wrapText="1"/>
    </xf>
    <xf numFmtId="0" fontId="0" fillId="4" borderId="42" xfId="0" applyFill="1" applyBorder="1" applyAlignment="1">
      <alignment horizontal="left" vertical="top" wrapText="1"/>
    </xf>
    <xf numFmtId="0" fontId="0" fillId="4" borderId="102" xfId="0" applyFill="1" applyBorder="1" applyAlignment="1">
      <alignment horizontal="left" vertical="top" wrapText="1"/>
    </xf>
    <xf numFmtId="0" fontId="140" fillId="54" borderId="1" xfId="402" applyFont="1" applyFill="1" applyBorder="1" applyAlignment="1">
      <alignment vertical="center"/>
    </xf>
    <xf numFmtId="0" fontId="140" fillId="54" borderId="2" xfId="402" applyFont="1" applyFill="1" applyBorder="1" applyAlignment="1">
      <alignment vertical="center"/>
    </xf>
    <xf numFmtId="0" fontId="140" fillId="54" borderId="10" xfId="402" applyFont="1" applyFill="1" applyBorder="1" applyAlignment="1">
      <alignment horizontal="left" vertical="center"/>
    </xf>
    <xf numFmtId="0" fontId="140" fillId="54" borderId="0" xfId="402" applyFont="1" applyFill="1" applyAlignment="1">
      <alignment horizontal="left" vertical="center"/>
    </xf>
    <xf numFmtId="0" fontId="113" fillId="56" borderId="17" xfId="354" applyFont="1" applyFill="1" applyBorder="1" applyAlignment="1">
      <alignment horizontal="center"/>
    </xf>
    <xf numFmtId="0" fontId="113" fillId="56" borderId="18" xfId="354" applyFont="1" applyFill="1" applyBorder="1" applyAlignment="1">
      <alignment horizontal="center"/>
    </xf>
    <xf numFmtId="0" fontId="113" fillId="57" borderId="17" xfId="354" applyFont="1" applyFill="1" applyBorder="1" applyAlignment="1">
      <alignment horizontal="center"/>
    </xf>
    <xf numFmtId="0" fontId="113" fillId="57" borderId="23" xfId="354" applyFont="1" applyFill="1" applyBorder="1" applyAlignment="1">
      <alignment horizontal="center"/>
    </xf>
    <xf numFmtId="0" fontId="113" fillId="57" borderId="18" xfId="354" applyFont="1" applyFill="1" applyBorder="1" applyAlignment="1">
      <alignment horizontal="center"/>
    </xf>
    <xf numFmtId="0" fontId="113" fillId="58" borderId="17" xfId="354" applyFont="1" applyFill="1" applyBorder="1" applyAlignment="1">
      <alignment horizontal="center"/>
    </xf>
    <xf numFmtId="0" fontId="113" fillId="58" borderId="18" xfId="354" applyFont="1" applyFill="1" applyBorder="1" applyAlignment="1">
      <alignment horizontal="center"/>
    </xf>
    <xf numFmtId="0" fontId="113" fillId="59" borderId="17" xfId="354" applyFont="1" applyFill="1" applyBorder="1" applyAlignment="1">
      <alignment horizontal="center"/>
    </xf>
    <xf numFmtId="0" fontId="113" fillId="59" borderId="23" xfId="354" applyFont="1" applyFill="1" applyBorder="1" applyAlignment="1">
      <alignment horizontal="center"/>
    </xf>
    <xf numFmtId="0" fontId="113" fillId="59" borderId="18" xfId="354" applyFont="1" applyFill="1" applyBorder="1" applyAlignment="1">
      <alignment horizontal="center"/>
    </xf>
    <xf numFmtId="0" fontId="113" fillId="60" borderId="17" xfId="354" applyFont="1" applyFill="1" applyBorder="1" applyAlignment="1">
      <alignment horizontal="center"/>
    </xf>
    <xf numFmtId="0" fontId="113" fillId="60" borderId="23" xfId="354" applyFont="1" applyFill="1" applyBorder="1" applyAlignment="1">
      <alignment horizontal="center"/>
    </xf>
    <xf numFmtId="0" fontId="113" fillId="60" borderId="18" xfId="354" applyFont="1" applyFill="1" applyBorder="1" applyAlignment="1">
      <alignment horizontal="center"/>
    </xf>
  </cellXfs>
  <cellStyles count="1278">
    <cellStyle name="%" xfId="144" xr:uid="{00000000-0005-0000-0000-000000000000}"/>
    <cellStyle name="% 2" xfId="145" xr:uid="{00000000-0005-0000-0000-000001000000}"/>
    <cellStyle name="% 2 2" xfId="514" xr:uid="{00000000-0005-0000-0000-000002000000}"/>
    <cellStyle name="%_2014-15 SBS Invoice Plans v2" xfId="146" xr:uid="{00000000-0005-0000-0000-000003000000}"/>
    <cellStyle name="%_2014-15 SBS Invoice Plans v2 2" xfId="515" xr:uid="{00000000-0005-0000-0000-000004000000}"/>
    <cellStyle name="%_Academies Summary 2010-11  2011-12 (4)" xfId="147" xr:uid="{00000000-0005-0000-0000-000005000000}"/>
    <cellStyle name="%_Academies Summary 2010-11  2011-12 (4) 2" xfId="516" xr:uid="{00000000-0005-0000-0000-000006000000}"/>
    <cellStyle name="%_GAG pupil numbers 09-09-11 (2)" xfId="148" xr:uid="{00000000-0005-0000-0000-000007000000}"/>
    <cellStyle name="%_GAG pupil numbers 09-09-11 (2) 2" xfId="517" xr:uid="{00000000-0005-0000-0000-000008000000}"/>
    <cellStyle name="%_Pupil Premium Accrual &amp; Recon 12-13" xfId="149" xr:uid="{00000000-0005-0000-0000-000009000000}"/>
    <cellStyle name="%_Pupil Premium Accrual &amp; Recon 12-13 2" xfId="518" xr:uid="{00000000-0005-0000-0000-00000A000000}"/>
    <cellStyle name="%_Pupil Premium Invoice Plan 2013-14" xfId="150" xr:uid="{00000000-0005-0000-0000-00000B000000}"/>
    <cellStyle name="%_Pupil Premium Invoice Plan 2013-14 2" xfId="519" xr:uid="{00000000-0005-0000-0000-00000C000000}"/>
    <cellStyle name="]_x000d__x000a_Width=797_x000d__x000a_Height=554_x000d__x000a__x000d__x000a_[Code]_x000d__x000a_Code0=/nyf50_x000d__x000a_Code1=4500000136_x000d__x000a_Code2=ME23_x000d__x000a_Code3=4500002322_x000d__x000a_Code4=#_x000d__x000a_Code5=MB01_x000d__x000a_" xfId="823" xr:uid="{C686E2DE-717E-4825-A914-B99EA517A2E0}"/>
    <cellStyle name="]_x000d__x000a_Zoomed=1_x000d__x000a_Row=0_x000d__x000a_Column=0_x000d__x000a_Height=0_x000d__x000a_Width=0_x000d__x000a_FontName=FoxFont_x000d__x000a_FontStyle=0_x000d__x000a_FontSize=9_x000d__x000a_PrtFontName=FoxPrin" xfId="4" xr:uid="{00000000-0005-0000-0000-00000D000000}"/>
    <cellStyle name="]_x000d__x000a_Zoomed=1_x000d__x000a_Row=0_x000d__x000a_Column=0_x000d__x000a_Height=0_x000d__x000a_Width=0_x000d__x000a_FontName=FoxFont_x000d__x000a_FontStyle=0_x000d__x000a_FontSize=9_x000d__x000a_PrtFontName=FoxPrin 2" xfId="151" xr:uid="{00000000-0005-0000-0000-00000E000000}"/>
    <cellStyle name="]_x000d__x000a_Zoomed=1_x000d__x000a_Row=0_x000d__x000a_Column=0_x000d__x000a_Height=0_x000d__x000a_Width=0_x000d__x000a_FontName=FoxFont_x000d__x000a_FontStyle=0_x000d__x000a_FontSize=9_x000d__x000a_PrtFontName=FoxPrin 2 2" xfId="520" xr:uid="{00000000-0005-0000-0000-00000F000000}"/>
    <cellStyle name="]_x000d__x000a_Zoomed=1_x000d__x000a_Row=0_x000d__x000a_Column=0_x000d__x000a_Height=0_x000d__x000a_Width=0_x000d__x000a_FontName=FoxFont_x000d__x000a_FontStyle=0_x000d__x000a_FontSize=9_x000d__x000a_PrtFontName=FoxPrin 3" xfId="152" xr:uid="{00000000-0005-0000-0000-000010000000}"/>
    <cellStyle name="]_x000d__x000a_Zoomed=1_x000d__x000a_Row=0_x000d__x000a_Column=0_x000d__x000a_Height=0_x000d__x000a_Width=0_x000d__x000a_FontName=FoxFont_x000d__x000a_FontStyle=0_x000d__x000a_FontSize=9_x000d__x000a_PrtFontName=FoxPrin 3 2" xfId="521" xr:uid="{00000000-0005-0000-0000-000011000000}"/>
    <cellStyle name="]_x000d__x000a_Zoomed=1_x000d__x000a_Row=0_x000d__x000a_Column=0_x000d__x000a_Height=0_x000d__x000a_Width=0_x000d__x000a_FontName=FoxFont_x000d__x000a_FontStyle=0_x000d__x000a_FontSize=9_x000d__x000a_PrtFontName=FoxPrin_Academies Summary 2010-11  2011-12 (4)" xfId="153" xr:uid="{00000000-0005-0000-0000-000012000000}"/>
    <cellStyle name="_38006 University Academy Keighley MFG Calculation" xfId="154" xr:uid="{00000000-0005-0000-0000-000013000000}"/>
    <cellStyle name="0,0_x000d__x000a_NA_x000d__x000a_" xfId="155" xr:uid="{00000000-0005-0000-0000-000014000000}"/>
    <cellStyle name="0,0_x000d__x000a_NA_x000d__x000a_ 2" xfId="522" xr:uid="{00000000-0005-0000-0000-000015000000}"/>
    <cellStyle name="20% - Accent1 2" xfId="157" xr:uid="{00000000-0005-0000-0000-000016000000}"/>
    <cellStyle name="20% - Accent1 3" xfId="158" xr:uid="{00000000-0005-0000-0000-000017000000}"/>
    <cellStyle name="20% - Accent1 4" xfId="619" xr:uid="{00000000-0005-0000-0000-000018000000}"/>
    <cellStyle name="20% - Accent1 5" xfId="156" xr:uid="{00000000-0005-0000-0000-000019000000}"/>
    <cellStyle name="20% - Accent2 2" xfId="160" xr:uid="{00000000-0005-0000-0000-00001A000000}"/>
    <cellStyle name="20% - Accent2 3" xfId="161" xr:uid="{00000000-0005-0000-0000-00001B000000}"/>
    <cellStyle name="20% - Accent2 4" xfId="620" xr:uid="{00000000-0005-0000-0000-00001C000000}"/>
    <cellStyle name="20% - Accent2 5" xfId="159" xr:uid="{00000000-0005-0000-0000-00001D000000}"/>
    <cellStyle name="20% - Accent3 2" xfId="163" xr:uid="{00000000-0005-0000-0000-00001E000000}"/>
    <cellStyle name="20% - Accent3 3" xfId="164" xr:uid="{00000000-0005-0000-0000-00001F000000}"/>
    <cellStyle name="20% - Accent3 4" xfId="621" xr:uid="{00000000-0005-0000-0000-000020000000}"/>
    <cellStyle name="20% - Accent3 5" xfId="162" xr:uid="{00000000-0005-0000-0000-000021000000}"/>
    <cellStyle name="20% - Accent4 2" xfId="166" xr:uid="{00000000-0005-0000-0000-000022000000}"/>
    <cellStyle name="20% - Accent4 3" xfId="167" xr:uid="{00000000-0005-0000-0000-000023000000}"/>
    <cellStyle name="20% - Accent4 4" xfId="165" xr:uid="{00000000-0005-0000-0000-000024000000}"/>
    <cellStyle name="20% - Accent5 2" xfId="169" xr:uid="{00000000-0005-0000-0000-000025000000}"/>
    <cellStyle name="20% - Accent5 3" xfId="170" xr:uid="{00000000-0005-0000-0000-000026000000}"/>
    <cellStyle name="20% - Accent5 4" xfId="622" xr:uid="{00000000-0005-0000-0000-000027000000}"/>
    <cellStyle name="20% - Accent5 5" xfId="168" xr:uid="{00000000-0005-0000-0000-000028000000}"/>
    <cellStyle name="20% - Accent6 2" xfId="172" xr:uid="{00000000-0005-0000-0000-000029000000}"/>
    <cellStyle name="20% - Accent6 3" xfId="173" xr:uid="{00000000-0005-0000-0000-00002A000000}"/>
    <cellStyle name="20% - Accent6 4" xfId="623" xr:uid="{00000000-0005-0000-0000-00002B000000}"/>
    <cellStyle name="20% - Accent6 5" xfId="171" xr:uid="{00000000-0005-0000-0000-00002C000000}"/>
    <cellStyle name="40% - Accent1 2" xfId="175" xr:uid="{00000000-0005-0000-0000-00002D000000}"/>
    <cellStyle name="40% - Accent1 3" xfId="176" xr:uid="{00000000-0005-0000-0000-00002E000000}"/>
    <cellStyle name="40% - Accent1 4" xfId="624" xr:uid="{00000000-0005-0000-0000-00002F000000}"/>
    <cellStyle name="40% - Accent1 5" xfId="174" xr:uid="{00000000-0005-0000-0000-000030000000}"/>
    <cellStyle name="40% - Accent2 2" xfId="178" xr:uid="{00000000-0005-0000-0000-000031000000}"/>
    <cellStyle name="40% - Accent2 3" xfId="179" xr:uid="{00000000-0005-0000-0000-000032000000}"/>
    <cellStyle name="40% - Accent2 4" xfId="625" xr:uid="{00000000-0005-0000-0000-000033000000}"/>
    <cellStyle name="40% - Accent2 5" xfId="177" xr:uid="{00000000-0005-0000-0000-000034000000}"/>
    <cellStyle name="40% - Accent3 2" xfId="181" xr:uid="{00000000-0005-0000-0000-000035000000}"/>
    <cellStyle name="40% - Accent3 3" xfId="182" xr:uid="{00000000-0005-0000-0000-000036000000}"/>
    <cellStyle name="40% - Accent3 4" xfId="626" xr:uid="{00000000-0005-0000-0000-000037000000}"/>
    <cellStyle name="40% - Accent3 5" xfId="180" xr:uid="{00000000-0005-0000-0000-000038000000}"/>
    <cellStyle name="40% - Accent4 2" xfId="184" xr:uid="{00000000-0005-0000-0000-000039000000}"/>
    <cellStyle name="40% - Accent4 3" xfId="185" xr:uid="{00000000-0005-0000-0000-00003A000000}"/>
    <cellStyle name="40% - Accent4 4" xfId="183" xr:uid="{00000000-0005-0000-0000-00003B000000}"/>
    <cellStyle name="40% - Accent5 2" xfId="187" xr:uid="{00000000-0005-0000-0000-00003C000000}"/>
    <cellStyle name="40% - Accent5 3" xfId="188" xr:uid="{00000000-0005-0000-0000-00003D000000}"/>
    <cellStyle name="40% - Accent5 4" xfId="627" xr:uid="{00000000-0005-0000-0000-00003E000000}"/>
    <cellStyle name="40% - Accent5 5" xfId="186" xr:uid="{00000000-0005-0000-0000-00003F000000}"/>
    <cellStyle name="40% - Accent6 2" xfId="190" xr:uid="{00000000-0005-0000-0000-000040000000}"/>
    <cellStyle name="40% - Accent6 3" xfId="191" xr:uid="{00000000-0005-0000-0000-000041000000}"/>
    <cellStyle name="40% - Accent6 4" xfId="628" xr:uid="{00000000-0005-0000-0000-000042000000}"/>
    <cellStyle name="40% - Accent6 5" xfId="189" xr:uid="{00000000-0005-0000-0000-000043000000}"/>
    <cellStyle name="60% - Accent1 2" xfId="193" xr:uid="{00000000-0005-0000-0000-000044000000}"/>
    <cellStyle name="60% - Accent1 3" xfId="194" xr:uid="{00000000-0005-0000-0000-000045000000}"/>
    <cellStyle name="60% - Accent1 4" xfId="629" xr:uid="{00000000-0005-0000-0000-000046000000}"/>
    <cellStyle name="60% - Accent1 5" xfId="192" xr:uid="{00000000-0005-0000-0000-000047000000}"/>
    <cellStyle name="60% - Accent2 2" xfId="196" xr:uid="{00000000-0005-0000-0000-000048000000}"/>
    <cellStyle name="60% - Accent2 3" xfId="197" xr:uid="{00000000-0005-0000-0000-000049000000}"/>
    <cellStyle name="60% - Accent2 4" xfId="630" xr:uid="{00000000-0005-0000-0000-00004A000000}"/>
    <cellStyle name="60% - Accent2 5" xfId="195" xr:uid="{00000000-0005-0000-0000-00004B000000}"/>
    <cellStyle name="60% - Accent3 2" xfId="199" xr:uid="{00000000-0005-0000-0000-00004C000000}"/>
    <cellStyle name="60% - Accent3 3" xfId="200" xr:uid="{00000000-0005-0000-0000-00004D000000}"/>
    <cellStyle name="60% - Accent3 4" xfId="631" xr:uid="{00000000-0005-0000-0000-00004E000000}"/>
    <cellStyle name="60% - Accent3 5" xfId="198" xr:uid="{00000000-0005-0000-0000-00004F000000}"/>
    <cellStyle name="60% - Accent4 2" xfId="202" xr:uid="{00000000-0005-0000-0000-000050000000}"/>
    <cellStyle name="60% - Accent4 3" xfId="203" xr:uid="{00000000-0005-0000-0000-000051000000}"/>
    <cellStyle name="60% - Accent4 4" xfId="632" xr:uid="{00000000-0005-0000-0000-000052000000}"/>
    <cellStyle name="60% - Accent4 5" xfId="201" xr:uid="{00000000-0005-0000-0000-000053000000}"/>
    <cellStyle name="60% - Accent5 2" xfId="205" xr:uid="{00000000-0005-0000-0000-000054000000}"/>
    <cellStyle name="60% - Accent5 3" xfId="206" xr:uid="{00000000-0005-0000-0000-000055000000}"/>
    <cellStyle name="60% - Accent5 4" xfId="633" xr:uid="{00000000-0005-0000-0000-000056000000}"/>
    <cellStyle name="60% - Accent5 5" xfId="204" xr:uid="{00000000-0005-0000-0000-000057000000}"/>
    <cellStyle name="60% - Accent6 2" xfId="208" xr:uid="{00000000-0005-0000-0000-000058000000}"/>
    <cellStyle name="60% - Accent6 3" xfId="209" xr:uid="{00000000-0005-0000-0000-000059000000}"/>
    <cellStyle name="60% - Accent6 4" xfId="634" xr:uid="{00000000-0005-0000-0000-00005A000000}"/>
    <cellStyle name="60% - Accent6 5" xfId="207" xr:uid="{00000000-0005-0000-0000-00005B000000}"/>
    <cellStyle name="Accent1 2" xfId="211" xr:uid="{00000000-0005-0000-0000-00005C000000}"/>
    <cellStyle name="Accent1 3" xfId="212" xr:uid="{00000000-0005-0000-0000-00005D000000}"/>
    <cellStyle name="Accent1 4" xfId="635" xr:uid="{00000000-0005-0000-0000-00005E000000}"/>
    <cellStyle name="Accent1 5" xfId="210" xr:uid="{00000000-0005-0000-0000-00005F000000}"/>
    <cellStyle name="Accent2 2" xfId="214" xr:uid="{00000000-0005-0000-0000-000060000000}"/>
    <cellStyle name="Accent2 3" xfId="215" xr:uid="{00000000-0005-0000-0000-000061000000}"/>
    <cellStyle name="Accent2 4" xfId="636" xr:uid="{00000000-0005-0000-0000-000062000000}"/>
    <cellStyle name="Accent2 5" xfId="213" xr:uid="{00000000-0005-0000-0000-000063000000}"/>
    <cellStyle name="Accent3 2" xfId="217" xr:uid="{00000000-0005-0000-0000-000064000000}"/>
    <cellStyle name="Accent3 3" xfId="218" xr:uid="{00000000-0005-0000-0000-000065000000}"/>
    <cellStyle name="Accent3 4" xfId="637" xr:uid="{00000000-0005-0000-0000-000066000000}"/>
    <cellStyle name="Accent3 5" xfId="216" xr:uid="{00000000-0005-0000-0000-000067000000}"/>
    <cellStyle name="Accent4 2" xfId="220" xr:uid="{00000000-0005-0000-0000-000068000000}"/>
    <cellStyle name="Accent4 3" xfId="221" xr:uid="{00000000-0005-0000-0000-000069000000}"/>
    <cellStyle name="Accent4 4" xfId="638" xr:uid="{00000000-0005-0000-0000-00006A000000}"/>
    <cellStyle name="Accent4 5" xfId="219" xr:uid="{00000000-0005-0000-0000-00006B000000}"/>
    <cellStyle name="Accent5 2" xfId="223" xr:uid="{00000000-0005-0000-0000-00006C000000}"/>
    <cellStyle name="Accent5 3" xfId="224" xr:uid="{00000000-0005-0000-0000-00006D000000}"/>
    <cellStyle name="Accent5 4" xfId="639" xr:uid="{00000000-0005-0000-0000-00006E000000}"/>
    <cellStyle name="Accent5 5" xfId="706" xr:uid="{00000000-0005-0000-0000-00006F000000}"/>
    <cellStyle name="Accent5 6" xfId="222" xr:uid="{00000000-0005-0000-0000-000070000000}"/>
    <cellStyle name="Accent6 2" xfId="226" xr:uid="{00000000-0005-0000-0000-000071000000}"/>
    <cellStyle name="Accent6 3" xfId="227" xr:uid="{00000000-0005-0000-0000-000072000000}"/>
    <cellStyle name="Accent6 4" xfId="640" xr:uid="{00000000-0005-0000-0000-000073000000}"/>
    <cellStyle name="Accent6 5" xfId="225" xr:uid="{00000000-0005-0000-0000-000074000000}"/>
    <cellStyle name="Accounting" xfId="228" xr:uid="{00000000-0005-0000-0000-000075000000}"/>
    <cellStyle name="Accounting 2" xfId="523" xr:uid="{00000000-0005-0000-0000-000076000000}"/>
    <cellStyle name="Accounting 2 2" xfId="788" xr:uid="{00000000-0005-0000-0000-000077000000}"/>
    <cellStyle name="Accounting 2 2 2" xfId="961" xr:uid="{0755EF2D-3F54-42CF-A8A8-5F80E76E4977}"/>
    <cellStyle name="Accounting 2 2 2 2" xfId="1238" xr:uid="{7F52966E-94A8-4B9D-9764-FC093E9619C0}"/>
    <cellStyle name="Accounting 2 2 3" xfId="1111" xr:uid="{0BCEF1BF-DF7F-423F-8AB6-44EDB47B8726}"/>
    <cellStyle name="Accounting 2 3" xfId="877" xr:uid="{A38E8BFC-62AD-4268-B767-759CCFC8FB99}"/>
    <cellStyle name="Accounting 2 3 2" xfId="1176" xr:uid="{70595A23-6687-40FE-9CE1-BA114327653E}"/>
    <cellStyle name="Accounting 2 4" xfId="1050" xr:uid="{E175A998-2EB0-4613-8954-48B139B41DDE}"/>
    <cellStyle name="Accounting 3" xfId="761" xr:uid="{00000000-0005-0000-0000-000078000000}"/>
    <cellStyle name="Accounting 3 2" xfId="934" xr:uid="{08E6B5F7-69B2-4B5C-B4C3-508F44A7857F}"/>
    <cellStyle name="Accounting 3 2 2" xfId="1212" xr:uid="{C37EB833-7832-473D-838E-95ECB61FAB70}"/>
    <cellStyle name="Accounting 3 3" xfId="1085" xr:uid="{069637E0-277D-44B0-A851-8892A89B3CF7}"/>
    <cellStyle name="Accounting 4" xfId="834" xr:uid="{779FF506-50D1-4569-AADD-C3F5987BBAD2}"/>
    <cellStyle name="Accounting 4 2" xfId="1149" xr:uid="{00F4E6B0-C770-43A7-A313-277EAB0711BF}"/>
    <cellStyle name="Accounting 5" xfId="1024" xr:uid="{C10BA7E9-AC0C-4742-9B4D-B3BC621E7D6C}"/>
    <cellStyle name="Bad 2" xfId="230" xr:uid="{00000000-0005-0000-0000-000079000000}"/>
    <cellStyle name="Bad 3" xfId="231" xr:uid="{00000000-0005-0000-0000-00007A000000}"/>
    <cellStyle name="Bad 4" xfId="508" xr:uid="{00000000-0005-0000-0000-00007B000000}"/>
    <cellStyle name="Bad 5" xfId="229" xr:uid="{00000000-0005-0000-0000-00007C000000}"/>
    <cellStyle name="Budget" xfId="232" xr:uid="{00000000-0005-0000-0000-00007D000000}"/>
    <cellStyle name="Budget 2" xfId="524" xr:uid="{00000000-0005-0000-0000-00007E000000}"/>
    <cellStyle name="Calc - White" xfId="233" xr:uid="{00000000-0005-0000-0000-00007F000000}"/>
    <cellStyle name="Calc - White 2" xfId="525" xr:uid="{00000000-0005-0000-0000-000080000000}"/>
    <cellStyle name="Calculation 2" xfId="235" xr:uid="{00000000-0005-0000-0000-000081000000}"/>
    <cellStyle name="Calculation 2 2" xfId="709" xr:uid="{00000000-0005-0000-0000-000082000000}"/>
    <cellStyle name="Calculation 3" xfId="236" xr:uid="{00000000-0005-0000-0000-000083000000}"/>
    <cellStyle name="Calculation 3 2" xfId="710" xr:uid="{00000000-0005-0000-0000-000084000000}"/>
    <cellStyle name="Calculation 4" xfId="641" xr:uid="{00000000-0005-0000-0000-000085000000}"/>
    <cellStyle name="Calculation 5" xfId="708" xr:uid="{00000000-0005-0000-0000-000086000000}"/>
    <cellStyle name="Calculation 6" xfId="234" xr:uid="{00000000-0005-0000-0000-000087000000}"/>
    <cellStyle name="centre across selection" xfId="237" xr:uid="{00000000-0005-0000-0000-000088000000}"/>
    <cellStyle name="Check Cell 2" xfId="239" xr:uid="{00000000-0005-0000-0000-000089000000}"/>
    <cellStyle name="Check Cell 3" xfId="240" xr:uid="{00000000-0005-0000-0000-00008A000000}"/>
    <cellStyle name="Check Cell 4" xfId="642" xr:uid="{00000000-0005-0000-0000-00008B000000}"/>
    <cellStyle name="Check Cell 5" xfId="238" xr:uid="{00000000-0005-0000-0000-00008C000000}"/>
    <cellStyle name="Comma" xfId="1" builtinId="3"/>
    <cellStyle name="Comma 10" xfId="820" xr:uid="{82B1A8DE-7DF1-4357-B871-50D04A4F32C0}"/>
    <cellStyle name="Comma 10 2" xfId="990" xr:uid="{F00F6CB3-25B0-429F-97C5-11F80807D4DB}"/>
    <cellStyle name="Comma 10 2 2" xfId="1266" xr:uid="{54E59C97-D9BB-493E-84AC-5813214C06E0}"/>
    <cellStyle name="Comma 10 3" xfId="1141" xr:uid="{43E47921-CE3C-497C-B474-58416515184B}"/>
    <cellStyle name="Comma 11" xfId="827" xr:uid="{06D7C27B-ED58-407F-8947-A7129A5C3A30}"/>
    <cellStyle name="Comma 11 2" xfId="1142" xr:uid="{6AD0D6FC-E3E7-45CF-97B4-A7749F1F1776}"/>
    <cellStyle name="Comma 12" xfId="1017" xr:uid="{736A69DA-64A6-46CA-BE39-D0C3122B2440}"/>
    <cellStyle name="Comma 2" xfId="6" xr:uid="{00000000-0005-0000-0000-00008E000000}"/>
    <cellStyle name="Comma 2 10" xfId="242" xr:uid="{00000000-0005-0000-0000-00008F000000}"/>
    <cellStyle name="Comma 2 10 2" xfId="643" xr:uid="{00000000-0005-0000-0000-000090000000}"/>
    <cellStyle name="Comma 2 10 2 2" xfId="799" xr:uid="{00000000-0005-0000-0000-000091000000}"/>
    <cellStyle name="Comma 2 10 2 2 2" xfId="972" xr:uid="{9C67DC25-5E99-4FC6-9702-E1C77F7AFCAD}"/>
    <cellStyle name="Comma 2 10 2 2 2 2" xfId="1249" xr:uid="{48B1D153-3683-4F7D-B3BD-26F2A9B7A1BE}"/>
    <cellStyle name="Comma 2 10 2 2 3" xfId="1122" xr:uid="{452B5570-BB03-4CE1-B97E-0081560EE9EE}"/>
    <cellStyle name="Comma 2 10 2 3" xfId="892" xr:uid="{1EF176F0-4B43-4297-822C-46127509FBFE}"/>
    <cellStyle name="Comma 2 10 2 3 2" xfId="1187" xr:uid="{4255A9D9-4F98-44F5-927A-385C833E56C3}"/>
    <cellStyle name="Comma 2 10 2 4" xfId="1061" xr:uid="{82A4B42D-82EB-4FD5-9F15-0DCC3FC27B74}"/>
    <cellStyle name="Comma 2 10 3" xfId="763" xr:uid="{00000000-0005-0000-0000-000092000000}"/>
    <cellStyle name="Comma 2 10 3 2" xfId="936" xr:uid="{F2346CD3-4446-49A7-B289-99341993E5C7}"/>
    <cellStyle name="Comma 2 10 3 2 2" xfId="1214" xr:uid="{6AB0A8B3-7D3F-46E9-8605-2D20C7D2EC5F}"/>
    <cellStyle name="Comma 2 10 3 3" xfId="1087" xr:uid="{FDD53559-AFCC-49EF-B0E2-1B3D006F3C0D}"/>
    <cellStyle name="Comma 2 10 4" xfId="836" xr:uid="{DE7E6BD7-F640-4A30-862D-B2B6874180AC}"/>
    <cellStyle name="Comma 2 10 4 2" xfId="1151" xr:uid="{05301585-E6E0-4708-AB6E-45D1DE47995B}"/>
    <cellStyle name="Comma 2 10 5" xfId="1026" xr:uid="{90E9DE31-3ED4-49FE-B361-CFE00A10B063}"/>
    <cellStyle name="Comma 2 11" xfId="243" xr:uid="{00000000-0005-0000-0000-000093000000}"/>
    <cellStyle name="Comma 2 11 2" xfId="644" xr:uid="{00000000-0005-0000-0000-000094000000}"/>
    <cellStyle name="Comma 2 11 2 2" xfId="800" xr:uid="{00000000-0005-0000-0000-000095000000}"/>
    <cellStyle name="Comma 2 11 2 2 2" xfId="973" xr:uid="{87B3C5BA-2614-4DF7-8E87-2D1D3693DA56}"/>
    <cellStyle name="Comma 2 11 2 2 2 2" xfId="1250" xr:uid="{BE45C30B-8557-478A-B003-C350CAD5A55D}"/>
    <cellStyle name="Comma 2 11 2 2 3" xfId="1123" xr:uid="{CC084421-821C-449A-9127-F0570993CDE6}"/>
    <cellStyle name="Comma 2 11 2 3" xfId="893" xr:uid="{12169E9B-B7E0-4D39-B81C-0573243A2232}"/>
    <cellStyle name="Comma 2 11 2 3 2" xfId="1188" xr:uid="{305ED623-F61A-4BA1-9FF2-C5C408D0365E}"/>
    <cellStyle name="Comma 2 11 2 4" xfId="1062" xr:uid="{BDC164B3-CB54-403B-9A75-093A4DD39A5D}"/>
    <cellStyle name="Comma 2 11 3" xfId="764" xr:uid="{00000000-0005-0000-0000-000096000000}"/>
    <cellStyle name="Comma 2 11 3 2" xfId="937" xr:uid="{DB8ABD32-4BD9-47E7-BD5D-D94ECCDCD8A1}"/>
    <cellStyle name="Comma 2 11 3 2 2" xfId="1215" xr:uid="{687C9546-47BA-44F4-BF45-CBF80DC566DF}"/>
    <cellStyle name="Comma 2 11 3 3" xfId="1088" xr:uid="{5EE609DB-D323-46B8-B77D-7FCD902D4C8B}"/>
    <cellStyle name="Comma 2 11 4" xfId="837" xr:uid="{B0C2EE2E-9FF5-4C43-97F5-0182B3A8B010}"/>
    <cellStyle name="Comma 2 11 4 2" xfId="1152" xr:uid="{49211C8C-9835-42D1-98E1-D31943F7DF53}"/>
    <cellStyle name="Comma 2 11 5" xfId="1027" xr:uid="{30F9ABB1-01C3-4E68-B0ED-40F195B25B59}"/>
    <cellStyle name="Comma 2 12" xfId="526" xr:uid="{00000000-0005-0000-0000-000097000000}"/>
    <cellStyle name="Comma 2 12 2" xfId="789" xr:uid="{00000000-0005-0000-0000-000098000000}"/>
    <cellStyle name="Comma 2 12 2 2" xfId="962" xr:uid="{9EF82D8B-4DC9-42B6-9D9C-32290E90994E}"/>
    <cellStyle name="Comma 2 12 2 2 2" xfId="1239" xr:uid="{23947643-76F9-45D4-9821-942D3DB53ADB}"/>
    <cellStyle name="Comma 2 12 2 3" xfId="1112" xr:uid="{DEBF3582-6BA7-4E38-A22D-EC70746C7983}"/>
    <cellStyle name="Comma 2 12 3" xfId="878" xr:uid="{1015DFFD-79CD-4D4B-8DF1-9D6B6BA5FC7A}"/>
    <cellStyle name="Comma 2 12 3 2" xfId="1177" xr:uid="{7DFFAD55-F67C-4577-8065-1E2D1245B03B}"/>
    <cellStyle name="Comma 2 12 4" xfId="1051" xr:uid="{EC44A332-2B04-43C8-BDFE-8F9354708BD4}"/>
    <cellStyle name="Comma 2 13" xfId="241" xr:uid="{00000000-0005-0000-0000-000099000000}"/>
    <cellStyle name="Comma 2 13 2" xfId="762" xr:uid="{00000000-0005-0000-0000-00009A000000}"/>
    <cellStyle name="Comma 2 13 2 2" xfId="935" xr:uid="{FF1FF0BC-9521-4EE3-AF4B-596D7AE19E56}"/>
    <cellStyle name="Comma 2 13 2 2 2" xfId="1213" xr:uid="{52147579-ECEE-4AC3-B1BE-604E681C3804}"/>
    <cellStyle name="Comma 2 13 2 3" xfId="1086" xr:uid="{1A4B159C-4F95-47DE-98CB-E1094C867CE1}"/>
    <cellStyle name="Comma 2 13 3" xfId="835" xr:uid="{3CBB9533-F4E4-440C-8726-0C0F3C739E7B}"/>
    <cellStyle name="Comma 2 13 3 2" xfId="1150" xr:uid="{24150F7C-4402-4292-8227-992A637CC22F}"/>
    <cellStyle name="Comma 2 13 4" xfId="1025" xr:uid="{EDF3492D-A7E8-4A31-863C-9D01935DF467}"/>
    <cellStyle name="Comma 2 14" xfId="754" xr:uid="{00000000-0005-0000-0000-00009B000000}"/>
    <cellStyle name="Comma 2 14 2" xfId="929" xr:uid="{8E6C567D-7266-45FD-B6A5-AFAEFB4B6649}"/>
    <cellStyle name="Comma 2 14 2 2" xfId="1207" xr:uid="{ACD007D9-1240-45FA-95F0-E7D7D690A4A9}"/>
    <cellStyle name="Comma 2 14 3" xfId="1080" xr:uid="{B45B9603-B105-4124-9D4A-06E30C10EBE4}"/>
    <cellStyle name="Comma 2 15" xfId="829" xr:uid="{89976782-089B-4CF6-8C31-244E8E59F954}"/>
    <cellStyle name="Comma 2 15 2" xfId="1144" xr:uid="{B9E9BAD4-F1D9-4941-B8E4-DC0E4C70426D}"/>
    <cellStyle name="Comma 2 16" xfId="1019" xr:uid="{2CE0A93F-80D9-4E6D-83E9-9F8984A6CF4A}"/>
    <cellStyle name="Comma 2 2" xfId="244" xr:uid="{00000000-0005-0000-0000-00009C000000}"/>
    <cellStyle name="Comma 2 2 2" xfId="527" xr:uid="{00000000-0005-0000-0000-00009D000000}"/>
    <cellStyle name="Comma 2 2 2 2" xfId="790" xr:uid="{00000000-0005-0000-0000-00009E000000}"/>
    <cellStyle name="Comma 2 2 2 2 2" xfId="963" xr:uid="{A56ACFA5-BCD3-4066-921B-E4874A2E524B}"/>
    <cellStyle name="Comma 2 2 2 2 2 2" xfId="1240" xr:uid="{ED8BE541-4372-47D5-9783-83398B1A06FD}"/>
    <cellStyle name="Comma 2 2 2 2 3" xfId="1113" xr:uid="{A065C1F6-52A7-416D-9C66-401F3D542B70}"/>
    <cellStyle name="Comma 2 2 2 3" xfId="879" xr:uid="{954C7903-9C7D-4E09-8A75-3FCE241BDBEC}"/>
    <cellStyle name="Comma 2 2 2 3 2" xfId="1178" xr:uid="{8801FFE3-C997-4115-B0FE-39284F9BDD21}"/>
    <cellStyle name="Comma 2 2 2 4" xfId="1052" xr:uid="{F4A92983-B3E1-4199-8043-3ECB280A5207}"/>
    <cellStyle name="Comma 2 2 3" xfId="765" xr:uid="{00000000-0005-0000-0000-00009F000000}"/>
    <cellStyle name="Comma 2 2 3 2" xfId="938" xr:uid="{7E926A33-BCA0-4476-A544-B76E9C084B7E}"/>
    <cellStyle name="Comma 2 2 3 2 2" xfId="1216" xr:uid="{67F2ED45-28F3-4168-801D-20E656A21E07}"/>
    <cellStyle name="Comma 2 2 3 3" xfId="1089" xr:uid="{77512C04-5EFD-43B8-9BB3-E562801F2BA5}"/>
    <cellStyle name="Comma 2 2 4" xfId="838" xr:uid="{6EDB9D99-4CA8-4DEE-96BF-A6D780B3E8E0}"/>
    <cellStyle name="Comma 2 2 4 2" xfId="1153" xr:uid="{537B9A9F-56E4-49C0-9965-277763533EB7}"/>
    <cellStyle name="Comma 2 2 5" xfId="1028" xr:uid="{8EA18D7C-952F-496E-9CDB-EC761A7BA242}"/>
    <cellStyle name="Comma 2 3" xfId="245" xr:uid="{00000000-0005-0000-0000-0000A0000000}"/>
    <cellStyle name="Comma 2 3 2" xfId="645" xr:uid="{00000000-0005-0000-0000-0000A1000000}"/>
    <cellStyle name="Comma 2 3 2 2" xfId="801" xr:uid="{00000000-0005-0000-0000-0000A2000000}"/>
    <cellStyle name="Comma 2 3 2 2 2" xfId="974" xr:uid="{1AA88EEE-FF4F-4371-8DE2-3C1CD09520FB}"/>
    <cellStyle name="Comma 2 3 2 2 2 2" xfId="1251" xr:uid="{53341CD0-F3D7-429E-9C10-270BB6AFD0E0}"/>
    <cellStyle name="Comma 2 3 2 2 3" xfId="1124" xr:uid="{820980ED-54D1-4F8A-AA06-08B61F0069A3}"/>
    <cellStyle name="Comma 2 3 2 3" xfId="894" xr:uid="{C3523B87-975E-4D01-977C-69B84AC8575E}"/>
    <cellStyle name="Comma 2 3 2 3 2" xfId="1189" xr:uid="{76166331-8D15-4ECC-82A7-4D0B1938D1FB}"/>
    <cellStyle name="Comma 2 3 2 4" xfId="1063" xr:uid="{778A914D-9743-43BA-A7F4-D490383DDC6F}"/>
    <cellStyle name="Comma 2 3 3" xfId="766" xr:uid="{00000000-0005-0000-0000-0000A3000000}"/>
    <cellStyle name="Comma 2 3 3 2" xfId="939" xr:uid="{2587C0B9-C0DE-4CA9-906B-4C07DF0F9A68}"/>
    <cellStyle name="Comma 2 3 3 2 2" xfId="1217" xr:uid="{A6EC4C53-8845-4DBC-9C44-135F85CC01CE}"/>
    <cellStyle name="Comma 2 3 3 3" xfId="1090" xr:uid="{F1B1AFA8-35EA-4F9C-96B9-904FED61C4D3}"/>
    <cellStyle name="Comma 2 3 4" xfId="839" xr:uid="{CBFCFF72-02D2-4C52-BD4B-4969F5E1BC96}"/>
    <cellStyle name="Comma 2 3 4 2" xfId="1154" xr:uid="{7AC9A3D6-4F0F-4E05-8E78-F20A8BD3DF31}"/>
    <cellStyle name="Comma 2 3 5" xfId="1029" xr:uid="{3EE12BC1-C1BF-4DB1-9434-DA79D582E972}"/>
    <cellStyle name="Comma 2 4" xfId="246" xr:uid="{00000000-0005-0000-0000-0000A4000000}"/>
    <cellStyle name="Comma 2 4 2" xfId="646" xr:uid="{00000000-0005-0000-0000-0000A5000000}"/>
    <cellStyle name="Comma 2 4 2 2" xfId="802" xr:uid="{00000000-0005-0000-0000-0000A6000000}"/>
    <cellStyle name="Comma 2 4 2 2 2" xfId="975" xr:uid="{FC26D38A-49EB-4FEF-B959-3D20DC1962A5}"/>
    <cellStyle name="Comma 2 4 2 2 2 2" xfId="1252" xr:uid="{AC7BDA00-F1C3-456B-B210-33733F4317A3}"/>
    <cellStyle name="Comma 2 4 2 2 3" xfId="1125" xr:uid="{4731CE40-7315-4F9C-8AB8-023408DF4E4D}"/>
    <cellStyle name="Comma 2 4 2 3" xfId="895" xr:uid="{4BDE155C-F281-4984-9969-184F42085BE6}"/>
    <cellStyle name="Comma 2 4 2 3 2" xfId="1190" xr:uid="{83867FC1-4413-49F0-8037-A006BDDC781B}"/>
    <cellStyle name="Comma 2 4 2 4" xfId="1064" xr:uid="{7AA47EB4-288F-460D-857B-4BB96325D318}"/>
    <cellStyle name="Comma 2 4 3" xfId="767" xr:uid="{00000000-0005-0000-0000-0000A7000000}"/>
    <cellStyle name="Comma 2 4 3 2" xfId="940" xr:uid="{95B66219-E13C-4F43-82E9-43D393FCF087}"/>
    <cellStyle name="Comma 2 4 3 2 2" xfId="1218" xr:uid="{7EE717A2-542E-4616-B1DB-405127675AA1}"/>
    <cellStyle name="Comma 2 4 3 3" xfId="1091" xr:uid="{5610A1E8-39FE-47E8-9F2B-2D13D892E8F1}"/>
    <cellStyle name="Comma 2 4 4" xfId="840" xr:uid="{3038447C-DE89-46F3-8427-DF75C39240B3}"/>
    <cellStyle name="Comma 2 4 4 2" xfId="1155" xr:uid="{2BB1B727-B254-4194-832D-55317C62D600}"/>
    <cellStyle name="Comma 2 4 5" xfId="1030" xr:uid="{AC7F9ED1-AE58-44AC-AF59-8D0D2E05AE53}"/>
    <cellStyle name="Comma 2 5" xfId="247" xr:uid="{00000000-0005-0000-0000-0000A8000000}"/>
    <cellStyle name="Comma 2 5 2" xfId="647" xr:uid="{00000000-0005-0000-0000-0000A9000000}"/>
    <cellStyle name="Comma 2 5 2 2" xfId="803" xr:uid="{00000000-0005-0000-0000-0000AA000000}"/>
    <cellStyle name="Comma 2 5 2 2 2" xfId="976" xr:uid="{A34CD4D1-8CE0-4680-9276-F047198A46ED}"/>
    <cellStyle name="Comma 2 5 2 2 2 2" xfId="1253" xr:uid="{22014F65-3318-4228-BAA6-F47FEF93C931}"/>
    <cellStyle name="Comma 2 5 2 2 3" xfId="1126" xr:uid="{92DF3A20-DE3F-4898-BCCF-0A9E806BF348}"/>
    <cellStyle name="Comma 2 5 2 3" xfId="896" xr:uid="{2EC2FC06-B025-499D-A526-B95417909994}"/>
    <cellStyle name="Comma 2 5 2 3 2" xfId="1191" xr:uid="{3143136D-CAFD-4BC9-B56C-F77C570B4FDA}"/>
    <cellStyle name="Comma 2 5 2 4" xfId="1065" xr:uid="{99A5EEE1-814F-477F-BAC2-609D9D365782}"/>
    <cellStyle name="Comma 2 5 3" xfId="768" xr:uid="{00000000-0005-0000-0000-0000AB000000}"/>
    <cellStyle name="Comma 2 5 3 2" xfId="941" xr:uid="{1EC0BD19-5358-4B81-9692-86D43AC97561}"/>
    <cellStyle name="Comma 2 5 3 2 2" xfId="1219" xr:uid="{E1810FCA-2F78-411D-9253-522156C80C5B}"/>
    <cellStyle name="Comma 2 5 3 3" xfId="1092" xr:uid="{0CC82F72-CBF1-4057-B5B6-ADEE9DF5A4E1}"/>
    <cellStyle name="Comma 2 5 4" xfId="841" xr:uid="{618FDA3F-C41D-4157-959B-714F38972530}"/>
    <cellStyle name="Comma 2 5 4 2" xfId="1156" xr:uid="{8CAC7E7E-FB67-4ECD-A933-C0955E94FB56}"/>
    <cellStyle name="Comma 2 5 5" xfId="1031" xr:uid="{CBA6887C-CEBC-42E3-8458-97FBF05772DA}"/>
    <cellStyle name="Comma 2 6" xfId="248" xr:uid="{00000000-0005-0000-0000-0000AC000000}"/>
    <cellStyle name="Comma 2 6 2" xfId="648" xr:uid="{00000000-0005-0000-0000-0000AD000000}"/>
    <cellStyle name="Comma 2 6 2 2" xfId="804" xr:uid="{00000000-0005-0000-0000-0000AE000000}"/>
    <cellStyle name="Comma 2 6 2 2 2" xfId="977" xr:uid="{ACE4DA39-C840-4429-9C03-CC447C883EAC}"/>
    <cellStyle name="Comma 2 6 2 2 2 2" xfId="1254" xr:uid="{7C69782A-1028-414E-9984-10B33765D7DD}"/>
    <cellStyle name="Comma 2 6 2 2 3" xfId="1127" xr:uid="{C7C9CA4B-ADFF-483B-BA5F-E1AD4B9857DE}"/>
    <cellStyle name="Comma 2 6 2 3" xfId="897" xr:uid="{7DBC250D-C243-416B-BC5C-2B17DDA3ECCB}"/>
    <cellStyle name="Comma 2 6 2 3 2" xfId="1192" xr:uid="{C51B1390-D243-4E2A-B0DA-FA7707C5389C}"/>
    <cellStyle name="Comma 2 6 2 4" xfId="1066" xr:uid="{A37578D8-8DE3-47ED-BF66-089902297BB2}"/>
    <cellStyle name="Comma 2 6 3" xfId="769" xr:uid="{00000000-0005-0000-0000-0000AF000000}"/>
    <cellStyle name="Comma 2 6 3 2" xfId="942" xr:uid="{D626A376-29B3-4B37-8BD8-9AC4C2C20AEC}"/>
    <cellStyle name="Comma 2 6 3 2 2" xfId="1220" xr:uid="{EBB4E896-A640-4351-A802-DC8E353D8B42}"/>
    <cellStyle name="Comma 2 6 3 3" xfId="1093" xr:uid="{861477F9-4283-4AD0-BE0E-0E9AAAC6E60D}"/>
    <cellStyle name="Comma 2 6 4" xfId="842" xr:uid="{159AADF0-6F35-4970-9E5D-C60B0B6381AF}"/>
    <cellStyle name="Comma 2 6 4 2" xfId="1157" xr:uid="{0DCBE5F4-6634-4BB9-80B4-2F3468CB684E}"/>
    <cellStyle name="Comma 2 6 5" xfId="1032" xr:uid="{3A72184A-BC33-4484-ADE6-3F70894CC0B0}"/>
    <cellStyle name="Comma 2 7" xfId="249" xr:uid="{00000000-0005-0000-0000-0000B0000000}"/>
    <cellStyle name="Comma 2 7 2" xfId="649" xr:uid="{00000000-0005-0000-0000-0000B1000000}"/>
    <cellStyle name="Comma 2 7 2 2" xfId="805" xr:uid="{00000000-0005-0000-0000-0000B2000000}"/>
    <cellStyle name="Comma 2 7 2 2 2" xfId="978" xr:uid="{EC5D1543-E5A6-43E4-AEEB-3BD95CA6C4AF}"/>
    <cellStyle name="Comma 2 7 2 2 2 2" xfId="1255" xr:uid="{EF8A57FE-877F-4554-9821-C54ED3DF4F48}"/>
    <cellStyle name="Comma 2 7 2 2 3" xfId="1128" xr:uid="{9F6F5D0D-ED5E-42D0-AC4A-B977443DE10E}"/>
    <cellStyle name="Comma 2 7 2 3" xfId="898" xr:uid="{19FF10A9-D032-49E3-8E26-6F255F7F31A8}"/>
    <cellStyle name="Comma 2 7 2 3 2" xfId="1193" xr:uid="{B567E160-B1A2-4B2F-9534-EB91A0B244EC}"/>
    <cellStyle name="Comma 2 7 2 4" xfId="1067" xr:uid="{9E829B3C-73F9-459A-BB46-C36B5C803CB4}"/>
    <cellStyle name="Comma 2 7 3" xfId="770" xr:uid="{00000000-0005-0000-0000-0000B3000000}"/>
    <cellStyle name="Comma 2 7 3 2" xfId="943" xr:uid="{A9FEDE90-AA9E-43F0-BD01-DE1BCDD0B258}"/>
    <cellStyle name="Comma 2 7 3 2 2" xfId="1221" xr:uid="{F3D21AA0-F36F-493E-9710-60F37A15FC78}"/>
    <cellStyle name="Comma 2 7 3 3" xfId="1094" xr:uid="{DAE70470-C224-4C20-A313-4920208DBAA3}"/>
    <cellStyle name="Comma 2 7 4" xfId="843" xr:uid="{464B6BFB-C79C-45BC-AFAC-178568FFD65D}"/>
    <cellStyle name="Comma 2 7 4 2" xfId="1158" xr:uid="{3BFDFB66-4FE0-4AD7-8AB6-EF2CFB4DB172}"/>
    <cellStyle name="Comma 2 7 5" xfId="1033" xr:uid="{D66447B2-41A3-423F-A639-0258B192C8C1}"/>
    <cellStyle name="Comma 2 8" xfId="250" xr:uid="{00000000-0005-0000-0000-0000B4000000}"/>
    <cellStyle name="Comma 2 8 2" xfId="650" xr:uid="{00000000-0005-0000-0000-0000B5000000}"/>
    <cellStyle name="Comma 2 8 2 2" xfId="806" xr:uid="{00000000-0005-0000-0000-0000B6000000}"/>
    <cellStyle name="Comma 2 8 2 2 2" xfId="979" xr:uid="{AF274F4D-D82E-459B-A5C9-84F8FA9E2756}"/>
    <cellStyle name="Comma 2 8 2 2 2 2" xfId="1256" xr:uid="{348629F0-3FD4-40B0-8749-7AE97D791E97}"/>
    <cellStyle name="Comma 2 8 2 2 3" xfId="1129" xr:uid="{DE6CA2C7-F51B-4354-A9DA-FC8797D07B17}"/>
    <cellStyle name="Comma 2 8 2 3" xfId="899" xr:uid="{8495018B-5408-4499-A05F-3B055D38B5B5}"/>
    <cellStyle name="Comma 2 8 2 3 2" xfId="1194" xr:uid="{9FDC3882-F4ED-45EA-96E7-6090C70B1729}"/>
    <cellStyle name="Comma 2 8 2 4" xfId="1068" xr:uid="{661C0EC2-3419-4818-A576-45FBAF110E4B}"/>
    <cellStyle name="Comma 2 8 3" xfId="771" xr:uid="{00000000-0005-0000-0000-0000B7000000}"/>
    <cellStyle name="Comma 2 8 3 2" xfId="944" xr:uid="{90351B7B-55CA-49FC-920D-EB930222AA1D}"/>
    <cellStyle name="Comma 2 8 3 2 2" xfId="1222" xr:uid="{344F8AEB-63F5-42E8-B9FE-5992893498A5}"/>
    <cellStyle name="Comma 2 8 3 3" xfId="1095" xr:uid="{C14B8563-559C-4C24-984D-CC9612C3A7A8}"/>
    <cellStyle name="Comma 2 8 4" xfId="844" xr:uid="{DF3CC0FA-E68C-4105-8FA0-309AFB316228}"/>
    <cellStyle name="Comma 2 8 4 2" xfId="1159" xr:uid="{A826008A-8B07-42A9-80AD-A668D2D9DC37}"/>
    <cellStyle name="Comma 2 8 5" xfId="1034" xr:uid="{01C68AE6-4D6D-4D5E-A84A-AE7BE5A720F8}"/>
    <cellStyle name="Comma 2 9" xfId="251" xr:uid="{00000000-0005-0000-0000-0000B8000000}"/>
    <cellStyle name="Comma 2 9 2" xfId="651" xr:uid="{00000000-0005-0000-0000-0000B9000000}"/>
    <cellStyle name="Comma 2 9 2 2" xfId="807" xr:uid="{00000000-0005-0000-0000-0000BA000000}"/>
    <cellStyle name="Comma 2 9 2 2 2" xfId="980" xr:uid="{871A5BC5-60B8-4BE2-BE7C-97B19C3B255B}"/>
    <cellStyle name="Comma 2 9 2 2 2 2" xfId="1257" xr:uid="{B6BE68EC-6BD9-4455-80CF-FFC223DBD216}"/>
    <cellStyle name="Comma 2 9 2 2 3" xfId="1130" xr:uid="{27636887-C4F5-4A9A-8440-FAECBAD51166}"/>
    <cellStyle name="Comma 2 9 2 3" xfId="900" xr:uid="{F9435525-7667-4A3F-98E7-0BB5D8A13CBD}"/>
    <cellStyle name="Comma 2 9 2 3 2" xfId="1195" xr:uid="{08117AD2-7101-437D-B8DC-89668CF085EE}"/>
    <cellStyle name="Comma 2 9 2 4" xfId="1069" xr:uid="{6592932E-24F9-4FF9-8B7C-37A9A9432696}"/>
    <cellStyle name="Comma 2 9 3" xfId="772" xr:uid="{00000000-0005-0000-0000-0000BB000000}"/>
    <cellStyle name="Comma 2 9 3 2" xfId="945" xr:uid="{7CBB6A9F-9AA4-46BC-8D25-92FA884615BB}"/>
    <cellStyle name="Comma 2 9 3 2 2" xfId="1223" xr:uid="{7DAB4EEA-DFDD-4DB2-9C10-BEAA9249E22E}"/>
    <cellStyle name="Comma 2 9 3 3" xfId="1096" xr:uid="{6CD596B1-584E-492E-8C20-4844320389B3}"/>
    <cellStyle name="Comma 2 9 4" xfId="845" xr:uid="{646D37C0-206E-47EC-8799-6DCB91473846}"/>
    <cellStyle name="Comma 2 9 4 2" xfId="1160" xr:uid="{991EAD88-E0C9-4143-9307-D2037BA9F4A1}"/>
    <cellStyle name="Comma 2 9 5" xfId="1035" xr:uid="{E7EFC795-D1AE-4CB7-A2DB-B9AFEA172E1D}"/>
    <cellStyle name="Comma 2_Pupil Premium Dep Payments" xfId="252" xr:uid="{00000000-0005-0000-0000-0000BC000000}"/>
    <cellStyle name="Comma 270" xfId="1015" xr:uid="{206A3E1D-5DB4-4A3E-B23A-410487E328C2}"/>
    <cellStyle name="Comma 270 2" xfId="1277" xr:uid="{846EDF82-332A-4DA6-B3A1-E9B581AB42D8}"/>
    <cellStyle name="Comma 271" xfId="1012" xr:uid="{68143364-6671-4702-94D8-5CC4CF02F090}"/>
    <cellStyle name="Comma 271 2" xfId="1275" xr:uid="{928655A9-AFFA-47D8-B27F-2001AA059563}"/>
    <cellStyle name="Comma 273" xfId="1014" xr:uid="{F8F6D7B1-27E3-4AE9-A04A-52A05C92EE92}"/>
    <cellStyle name="Comma 273 2" xfId="1276" xr:uid="{9BA096A4-C057-4913-932E-12EB5037F2E0}"/>
    <cellStyle name="Comma 275" xfId="997" xr:uid="{2D1AD046-0B44-4875-A4B7-CADE2C284AAD}"/>
    <cellStyle name="Comma 275 2" xfId="1267" xr:uid="{96DBA00A-AC02-4269-B302-44B5563C861A}"/>
    <cellStyle name="Comma 276" xfId="1002" xr:uid="{4814D9BD-AD96-45D2-BF6F-5A95799B3461}"/>
    <cellStyle name="Comma 276 2" xfId="1268" xr:uid="{E9CD8664-5D00-408D-8847-05AA94A946B8}"/>
    <cellStyle name="Comma 277" xfId="1003" xr:uid="{987D4509-4754-437F-B28F-E5DC4E316BE5}"/>
    <cellStyle name="Comma 277 2" xfId="1269" xr:uid="{F8BA384D-843F-4DCD-AAB5-F1749A465D15}"/>
    <cellStyle name="Comma 279" xfId="1004" xr:uid="{332D676A-C0F8-461B-8B0A-01B68C5C0D7B}"/>
    <cellStyle name="Comma 279 2" xfId="1270" xr:uid="{6F39E426-082B-42A5-947F-EA49CBC0544B}"/>
    <cellStyle name="Comma 280" xfId="1005" xr:uid="{84A89F88-08FC-4D61-BB09-C441AA249BEF}"/>
    <cellStyle name="Comma 280 2" xfId="1271" xr:uid="{7FE491E6-ECE6-4B1F-87FE-085E4AB9B35B}"/>
    <cellStyle name="Comma 281" xfId="1006" xr:uid="{254D425E-0180-4A08-B523-D61BD25ECEDA}"/>
    <cellStyle name="Comma 281 2" xfId="1272" xr:uid="{318F2A1C-4ED3-4D50-83BC-EC7D4020614B}"/>
    <cellStyle name="Comma 282" xfId="1007" xr:uid="{EF7CB9B0-4C11-4C0D-BF56-20521DE9CDA7}"/>
    <cellStyle name="Comma 282 2" xfId="1273" xr:uid="{75E2A011-4E5C-4B16-B846-74043E4DF40C}"/>
    <cellStyle name="Comma 3" xfId="7" xr:uid="{00000000-0005-0000-0000-0000BD000000}"/>
    <cellStyle name="Comma 3 2" xfId="254" xr:uid="{00000000-0005-0000-0000-0000BE000000}"/>
    <cellStyle name="Comma 3 2 2" xfId="652" xr:uid="{00000000-0005-0000-0000-0000BF000000}"/>
    <cellStyle name="Comma 3 2 2 2" xfId="808" xr:uid="{00000000-0005-0000-0000-0000C0000000}"/>
    <cellStyle name="Comma 3 2 2 2 2" xfId="981" xr:uid="{31D8EB92-E548-4115-BDF2-4BDCCCA2F915}"/>
    <cellStyle name="Comma 3 2 2 2 2 2" xfId="1258" xr:uid="{C796B542-97E1-4948-AF68-375F4BABA209}"/>
    <cellStyle name="Comma 3 2 2 2 3" xfId="1131" xr:uid="{AF0C6753-F78D-48A6-81E6-E9A95708557F}"/>
    <cellStyle name="Comma 3 2 2 3" xfId="901" xr:uid="{8F148E00-D39A-4F3D-8FC9-374852124225}"/>
    <cellStyle name="Comma 3 2 2 3 2" xfId="1196" xr:uid="{B9019079-3C5D-4856-9AAE-496D3DF37143}"/>
    <cellStyle name="Comma 3 2 2 4" xfId="1070" xr:uid="{D45BE73F-D815-4533-A0A8-9BBEFCB5811A}"/>
    <cellStyle name="Comma 3 2 3" xfId="774" xr:uid="{00000000-0005-0000-0000-0000C1000000}"/>
    <cellStyle name="Comma 3 2 3 2" xfId="947" xr:uid="{9E212ED1-819A-4C4C-93E5-05110BEF713B}"/>
    <cellStyle name="Comma 3 2 3 2 2" xfId="1225" xr:uid="{8B10DB74-90CA-4DF2-91EB-587E8F2FCA84}"/>
    <cellStyle name="Comma 3 2 3 3" xfId="1098" xr:uid="{0928583F-69E8-4A32-9155-76F856F34CE1}"/>
    <cellStyle name="Comma 3 2 4" xfId="847" xr:uid="{B1CB2DDC-5EBD-458C-B2CB-1F3EE033AB62}"/>
    <cellStyle name="Comma 3 2 4 2" xfId="1162" xr:uid="{1D1CFC55-B00B-413F-A799-746DD26DD419}"/>
    <cellStyle name="Comma 3 2 5" xfId="1037" xr:uid="{B21B9529-5D55-411A-BA60-489812F187B5}"/>
    <cellStyle name="Comma 3 3" xfId="255" xr:uid="{00000000-0005-0000-0000-0000C2000000}"/>
    <cellStyle name="Comma 3 3 2" xfId="775" xr:uid="{00000000-0005-0000-0000-0000C3000000}"/>
    <cellStyle name="Comma 3 3 2 2" xfId="948" xr:uid="{D9266325-4494-4FA2-9345-859C0491C205}"/>
    <cellStyle name="Comma 3 3 2 2 2" xfId="1226" xr:uid="{7E9792B8-F2B8-4D7E-A6F3-86313C0EB798}"/>
    <cellStyle name="Comma 3 3 2 3" xfId="1099" xr:uid="{7D1BD486-31A4-4E7E-8837-973FB94A81F6}"/>
    <cellStyle name="Comma 3 3 3" xfId="848" xr:uid="{92E3B8AC-05A7-4904-9A2C-CFE7C9603A37}"/>
    <cellStyle name="Comma 3 3 3 2" xfId="1163" xr:uid="{0A9F5BE6-EA7A-4B2A-9F33-C54C10E9D20E}"/>
    <cellStyle name="Comma 3 3 4" xfId="1038" xr:uid="{08932CB6-6F3B-42A6-B502-9C6E5C1397DD}"/>
    <cellStyle name="Comma 3 4" xfId="653" xr:uid="{00000000-0005-0000-0000-0000C4000000}"/>
    <cellStyle name="Comma 3 4 2" xfId="809" xr:uid="{00000000-0005-0000-0000-0000C5000000}"/>
    <cellStyle name="Comma 3 4 2 2" xfId="982" xr:uid="{ABC7CA77-116B-458E-AB44-C0654DF8B0DE}"/>
    <cellStyle name="Comma 3 4 2 2 2" xfId="1259" xr:uid="{37E95DF5-4839-40CB-B0C9-68EBFF00D693}"/>
    <cellStyle name="Comma 3 4 2 3" xfId="1132" xr:uid="{7F10AF03-F211-44E2-A61E-9EB391E14FE9}"/>
    <cellStyle name="Comma 3 4 3" xfId="902" xr:uid="{44A50811-A271-44ED-983C-A470C1F49B73}"/>
    <cellStyle name="Comma 3 4 3 2" xfId="1197" xr:uid="{62BC95BE-F065-4DC9-AFFF-88EAFF5400F6}"/>
    <cellStyle name="Comma 3 4 4" xfId="1071" xr:uid="{67371146-0DA3-4DFF-8D47-5B0909927753}"/>
    <cellStyle name="Comma 3 5" xfId="253" xr:uid="{00000000-0005-0000-0000-0000C6000000}"/>
    <cellStyle name="Comma 3 5 2" xfId="773" xr:uid="{00000000-0005-0000-0000-0000C7000000}"/>
    <cellStyle name="Comma 3 5 2 2" xfId="946" xr:uid="{8BA38CA9-E04A-48AB-9DC7-5B0969536DF7}"/>
    <cellStyle name="Comma 3 5 2 2 2" xfId="1224" xr:uid="{207F8C48-995C-4E23-944A-7FDFAD21C22E}"/>
    <cellStyle name="Comma 3 5 2 3" xfId="1097" xr:uid="{68D7EE46-B333-453D-9AF9-4EC36FF32331}"/>
    <cellStyle name="Comma 3 5 3" xfId="846" xr:uid="{EC0E5FA2-1ABD-4C0B-99B6-FDD65E359AE6}"/>
    <cellStyle name="Comma 3 5 3 2" xfId="1161" xr:uid="{CABA273A-61B6-4F81-B88A-4EB000AABE11}"/>
    <cellStyle name="Comma 3 5 4" xfId="1036" xr:uid="{DC2715ED-7351-44A4-9FEF-F18BA17CF7DC}"/>
    <cellStyle name="Comma 3 6" xfId="755" xr:uid="{00000000-0005-0000-0000-0000C8000000}"/>
    <cellStyle name="Comma 3 6 2" xfId="930" xr:uid="{FC5898BB-D0A9-4761-96A5-7951AFDCC0BB}"/>
    <cellStyle name="Comma 3 6 2 2" xfId="1208" xr:uid="{35F59ADE-9819-452A-B7ED-0435653BCF53}"/>
    <cellStyle name="Comma 3 6 3" xfId="1081" xr:uid="{122A592E-29A0-4A51-99BC-11D4D2DE6650}"/>
    <cellStyle name="Comma 3 7" xfId="830" xr:uid="{E1DA0B1C-8150-4032-9359-D2EF5C96CE62}"/>
    <cellStyle name="Comma 3 7 2" xfId="1145" xr:uid="{EA64FAD1-AB7F-4506-8861-DE925A9474E3}"/>
    <cellStyle name="Comma 3 8" xfId="1020" xr:uid="{BC91AD4A-9B72-4D72-9DE5-6761B185E515}"/>
    <cellStyle name="Comma 4" xfId="8" xr:uid="{00000000-0005-0000-0000-0000C9000000}"/>
    <cellStyle name="Comma 4 2" xfId="509" xr:uid="{00000000-0005-0000-0000-0000CA000000}"/>
    <cellStyle name="Comma 4 2 2" xfId="618" xr:uid="{00000000-0005-0000-0000-0000CB000000}"/>
    <cellStyle name="Comma 4 2 2 2" xfId="798" xr:uid="{00000000-0005-0000-0000-0000CC000000}"/>
    <cellStyle name="Comma 4 2 2 2 2" xfId="971" xr:uid="{6A03FA1F-3F69-4394-BD10-E07CB6AB66A1}"/>
    <cellStyle name="Comma 4 2 2 2 2 2" xfId="1248" xr:uid="{59FDB586-F04C-4665-ABEE-D4A30CB69B11}"/>
    <cellStyle name="Comma 4 2 2 2 3" xfId="1121" xr:uid="{56CBD5DA-6780-4A3E-B92F-AABA2B609AD5}"/>
    <cellStyle name="Comma 4 2 2 3" xfId="891" xr:uid="{C82C3662-9DCE-4941-89F4-2E9AF43E6AF4}"/>
    <cellStyle name="Comma 4 2 2 3 2" xfId="1186" xr:uid="{93DC2079-9180-496F-9DA9-560BBE425B10}"/>
    <cellStyle name="Comma 4 2 2 4" xfId="1060" xr:uid="{D6036D24-3FDD-4014-9D26-02780A2BC9DE}"/>
    <cellStyle name="Comma 4 2 3" xfId="787" xr:uid="{00000000-0005-0000-0000-0000CD000000}"/>
    <cellStyle name="Comma 4 2 3 2" xfId="960" xr:uid="{3B529B2A-38A5-49A5-8AF5-F30DD0B70934}"/>
    <cellStyle name="Comma 4 2 3 2 2" xfId="1237" xr:uid="{E7FDC67A-9F29-4BED-9150-589B855CA577}"/>
    <cellStyle name="Comma 4 2 3 3" xfId="1110" xr:uid="{81B52D4A-6895-4709-8419-D1B61C485361}"/>
    <cellStyle name="Comma 4 2 4" xfId="876" xr:uid="{03BD054E-1AA2-4ED5-B85F-EEB7E92B3F58}"/>
    <cellStyle name="Comma 4 2 4 2" xfId="1175" xr:uid="{878B8BF6-A6D2-42D7-B0EC-4A1525DA2C2E}"/>
    <cellStyle name="Comma 4 2 5" xfId="1049" xr:uid="{80033ADF-B229-4428-8340-58F3B5777A49}"/>
    <cellStyle name="Comma 4 3" xfId="528" xr:uid="{00000000-0005-0000-0000-0000CE000000}"/>
    <cellStyle name="Comma 4 3 2" xfId="791" xr:uid="{00000000-0005-0000-0000-0000CF000000}"/>
    <cellStyle name="Comma 4 3 2 2" xfId="964" xr:uid="{811B34B0-8420-45BB-B46F-090CA2C29B7E}"/>
    <cellStyle name="Comma 4 3 2 2 2" xfId="1241" xr:uid="{589B8896-8214-440B-89B7-AF10E4DB0650}"/>
    <cellStyle name="Comma 4 3 2 3" xfId="1114" xr:uid="{61250DD2-0643-417E-90C6-C50A43EED4CF}"/>
    <cellStyle name="Comma 4 3 3" xfId="880" xr:uid="{12A0B05D-7D19-437B-9865-878FB6F611B8}"/>
    <cellStyle name="Comma 4 3 3 2" xfId="1179" xr:uid="{8931DC25-21DC-4453-A15F-E0654005777C}"/>
    <cellStyle name="Comma 4 3 4" xfId="1053" xr:uid="{69690C82-ECB6-497B-87E9-5DE847FC87E5}"/>
    <cellStyle name="Comma 4 4" xfId="756" xr:uid="{00000000-0005-0000-0000-0000D0000000}"/>
    <cellStyle name="Comma 4 4 2" xfId="931" xr:uid="{D15A5CE9-9E59-4056-9965-FA10ED477C32}"/>
    <cellStyle name="Comma 4 4 2 2" xfId="1209" xr:uid="{5883CF60-3BC3-4480-8A81-A9F44EE69704}"/>
    <cellStyle name="Comma 4 4 3" xfId="1082" xr:uid="{B2B4259B-5FB9-4DFF-B4DD-8FD1019E1FFE}"/>
    <cellStyle name="Comma 4 5" xfId="831" xr:uid="{680CF1C6-42DE-45BA-AC13-475E20D2144B}"/>
    <cellStyle name="Comma 4 5 2" xfId="1146" xr:uid="{EF7204DC-B841-4FF8-B82F-8802452CE919}"/>
    <cellStyle name="Comma 4 6" xfId="1021" xr:uid="{7D26446C-4D43-4CE2-8268-D9665B427260}"/>
    <cellStyle name="Comma 5" xfId="9" xr:uid="{00000000-0005-0000-0000-0000D1000000}"/>
    <cellStyle name="Comma 5 2" xfId="654" xr:uid="{00000000-0005-0000-0000-0000D2000000}"/>
    <cellStyle name="Comma 5 2 2" xfId="810" xr:uid="{00000000-0005-0000-0000-0000D3000000}"/>
    <cellStyle name="Comma 5 2 2 2" xfId="983" xr:uid="{8208F845-9D6F-4BFA-892B-3FA508B8FBEB}"/>
    <cellStyle name="Comma 5 2 2 2 2" xfId="1260" xr:uid="{48AE203D-6416-4DCC-A3A0-12A9FDFC37F4}"/>
    <cellStyle name="Comma 5 2 2 3" xfId="1133" xr:uid="{0593E048-E803-4F08-A424-5BF3167AAD52}"/>
    <cellStyle name="Comma 5 2 3" xfId="903" xr:uid="{7B07BBDA-70BD-4A82-ACF4-2699E7B7E459}"/>
    <cellStyle name="Comma 5 2 3 2" xfId="1198" xr:uid="{64EC63A1-7219-41D7-ABAE-D908C183EDF3}"/>
    <cellStyle name="Comma 5 2 4" xfId="1072" xr:uid="{B183D9A3-F738-4CBF-A6D5-034C87F5B721}"/>
    <cellStyle name="Comma 5 3" xfId="256" xr:uid="{00000000-0005-0000-0000-0000D4000000}"/>
    <cellStyle name="Comma 5 3 2" xfId="776" xr:uid="{00000000-0005-0000-0000-0000D5000000}"/>
    <cellStyle name="Comma 5 3 2 2" xfId="949" xr:uid="{7646171B-63B7-4009-AC86-2FBE2DC405C3}"/>
    <cellStyle name="Comma 5 3 2 2 2" xfId="1227" xr:uid="{E4F3A99A-B3BC-4F07-AD49-584FBCA62909}"/>
    <cellStyle name="Comma 5 3 2 3" xfId="1100" xr:uid="{C17E500A-7FA9-422F-B954-E25861177E4E}"/>
    <cellStyle name="Comma 5 3 3" xfId="849" xr:uid="{1B1AC07E-2FAD-4BD6-9320-E07C84A5DBD3}"/>
    <cellStyle name="Comma 5 3 3 2" xfId="1164" xr:uid="{5E50E589-A6A2-4DEA-B4D8-D89EF2196187}"/>
    <cellStyle name="Comma 5 3 4" xfId="1039" xr:uid="{4298DACC-D56F-49C0-92DC-7B0BAB00E3C4}"/>
    <cellStyle name="Comma 5 4" xfId="757" xr:uid="{00000000-0005-0000-0000-0000D6000000}"/>
    <cellStyle name="Comma 5 4 2" xfId="932" xr:uid="{CB17FC78-B630-4621-89E7-C76A1D9F7E86}"/>
    <cellStyle name="Comma 5 4 2 2" xfId="1210" xr:uid="{6250817A-CB68-418B-9B5C-2DF308614B8C}"/>
    <cellStyle name="Comma 5 4 3" xfId="1083" xr:uid="{AAB6E280-FD5D-4559-A530-8CD234D03252}"/>
    <cellStyle name="Comma 5 5" xfId="832" xr:uid="{5310A0EF-8FAD-4726-A7A2-FB8C0C05C286}"/>
    <cellStyle name="Comma 5 5 2" xfId="1147" xr:uid="{B66DD034-BF93-4051-A835-0C630CB3798B}"/>
    <cellStyle name="Comma 5 6" xfId="1022" xr:uid="{73FAB2C9-E8DD-4003-9614-306F4391BCA2}"/>
    <cellStyle name="Comma 517" xfId="1011" xr:uid="{FC48C5E5-E291-423D-B964-BF8CFA3D9244}"/>
    <cellStyle name="Comma 517 2" xfId="1274" xr:uid="{29B1A354-6E0F-4827-8AA4-2DC7871C21DE}"/>
    <cellStyle name="Comma 6" xfId="5" xr:uid="{00000000-0005-0000-0000-0000D7000000}"/>
    <cellStyle name="Comma 6 2" xfId="655" xr:uid="{00000000-0005-0000-0000-0000D8000000}"/>
    <cellStyle name="Comma 6 2 2" xfId="811" xr:uid="{00000000-0005-0000-0000-0000D9000000}"/>
    <cellStyle name="Comma 6 2 2 2" xfId="984" xr:uid="{E7228469-6D26-434F-9E97-C346D558CA6F}"/>
    <cellStyle name="Comma 6 2 2 2 2" xfId="1261" xr:uid="{850D1C61-FB56-4010-81F7-0D7AE225F80D}"/>
    <cellStyle name="Comma 6 2 2 3" xfId="1134" xr:uid="{1A9CE419-83A1-400A-B47A-555868175EA3}"/>
    <cellStyle name="Comma 6 2 3" xfId="904" xr:uid="{BA037C86-933F-4030-B5DA-84E5E78DD626}"/>
    <cellStyle name="Comma 6 2 3 2" xfId="1199" xr:uid="{40C04780-3C55-495C-ABC8-A87E07B68A43}"/>
    <cellStyle name="Comma 6 2 4" xfId="1073" xr:uid="{12B9E5CC-0ACF-49D7-83A9-341BFF74EB62}"/>
    <cellStyle name="Comma 6 3" xfId="257" xr:uid="{00000000-0005-0000-0000-0000DA000000}"/>
    <cellStyle name="Comma 6 3 2" xfId="777" xr:uid="{00000000-0005-0000-0000-0000DB000000}"/>
    <cellStyle name="Comma 6 3 2 2" xfId="950" xr:uid="{426B371F-DED5-4B9D-A32A-E9485532CF9D}"/>
    <cellStyle name="Comma 6 3 2 2 2" xfId="1228" xr:uid="{8EAE2AFC-57FE-41C8-BB9F-23F9BD3E7BDF}"/>
    <cellStyle name="Comma 6 3 2 3" xfId="1101" xr:uid="{EC538BB6-1167-4E95-9DD5-C206C65A8752}"/>
    <cellStyle name="Comma 6 3 3" xfId="850" xr:uid="{5F9D0B48-FD61-4D4A-9561-53F681E512F2}"/>
    <cellStyle name="Comma 6 3 3 2" xfId="1165" xr:uid="{079CFF05-3F37-4E0E-A40B-7136DC29E563}"/>
    <cellStyle name="Comma 6 3 4" xfId="1040" xr:uid="{FAEEF38D-BE39-4E3C-8BC5-856D7115EBB6}"/>
    <cellStyle name="Comma 6 4" xfId="753" xr:uid="{00000000-0005-0000-0000-0000DC000000}"/>
    <cellStyle name="Comma 6 4 2" xfId="928" xr:uid="{68D0B47A-6B0B-415C-B3D0-CA765552ACBF}"/>
    <cellStyle name="Comma 6 4 2 2" xfId="1206" xr:uid="{0482E06C-9473-45AF-A80B-96EF3F2DC342}"/>
    <cellStyle name="Comma 6 4 3" xfId="1079" xr:uid="{A2781B85-427B-4A20-85E3-2187C9F28E0F}"/>
    <cellStyle name="Comma 6 5" xfId="828" xr:uid="{870B8283-1511-416B-A130-04EA3C752B0E}"/>
    <cellStyle name="Comma 6 5 2" xfId="1143" xr:uid="{3F47C02D-BD1B-4CF8-AAC0-F4E6A240D72C}"/>
    <cellStyle name="Comma 6 6" xfId="1018" xr:uid="{4A068A45-540E-4646-BC52-D010F6BCEBFE}"/>
    <cellStyle name="Comma 7" xfId="258" xr:uid="{00000000-0005-0000-0000-0000DD000000}"/>
    <cellStyle name="Comma 7 2" xfId="529" xr:uid="{00000000-0005-0000-0000-0000DE000000}"/>
    <cellStyle name="Comma 7 2 2" xfId="792" xr:uid="{00000000-0005-0000-0000-0000DF000000}"/>
    <cellStyle name="Comma 7 2 2 2" xfId="965" xr:uid="{507259E9-DC62-45AB-8B9B-45848FCEFB77}"/>
    <cellStyle name="Comma 7 2 2 2 2" xfId="1242" xr:uid="{C0FECB47-AF3B-4CAD-BB46-2AB01E346F5E}"/>
    <cellStyle name="Comma 7 2 2 3" xfId="1115" xr:uid="{E55DDC5F-5648-41AB-8121-E37852F90AF3}"/>
    <cellStyle name="Comma 7 2 3" xfId="881" xr:uid="{D9E06FD9-B90D-45D8-A14A-3DF35118A727}"/>
    <cellStyle name="Comma 7 2 3 2" xfId="1180" xr:uid="{8BC8D474-F530-4A9E-A674-4EF84A71D60C}"/>
    <cellStyle name="Comma 7 2 4" xfId="1054" xr:uid="{288B081C-6401-46D9-8A53-E98223983EF3}"/>
    <cellStyle name="Comma 7 3" xfId="778" xr:uid="{00000000-0005-0000-0000-0000E0000000}"/>
    <cellStyle name="Comma 7 3 2" xfId="951" xr:uid="{51938FC1-C7D9-4DC7-A97A-950921E863F7}"/>
    <cellStyle name="Comma 7 3 2 2" xfId="1229" xr:uid="{D62ABA57-88E2-43EA-9D3A-14A2A1AB8B46}"/>
    <cellStyle name="Comma 7 3 3" xfId="1102" xr:uid="{5120D5A2-DB07-4723-B201-59226231FFC2}"/>
    <cellStyle name="Comma 7 4" xfId="851" xr:uid="{5B9D9F99-90BD-4DB5-B618-DAFAE0629E1D}"/>
    <cellStyle name="Comma 7 4 2" xfId="1166" xr:uid="{FC996456-070A-42AC-B118-3EBF7B79DC7B}"/>
    <cellStyle name="Comma 7 5" xfId="1041" xr:uid="{402E96D1-1328-4F6E-90C1-B74AAA5DA509}"/>
    <cellStyle name="Comma 8" xfId="656" xr:uid="{00000000-0005-0000-0000-0000E1000000}"/>
    <cellStyle name="Comma 8 2" xfId="812" xr:uid="{00000000-0005-0000-0000-0000E2000000}"/>
    <cellStyle name="Comma 8 2 2" xfId="985" xr:uid="{AB8A0310-CBAF-489B-A516-20C1C8322214}"/>
    <cellStyle name="Comma 8 2 2 2" xfId="1262" xr:uid="{F7179E58-4093-4509-9678-3EC59C72A27B}"/>
    <cellStyle name="Comma 8 2 3" xfId="1135" xr:uid="{56740C19-CA89-4414-B19C-642329966148}"/>
    <cellStyle name="Comma 8 3" xfId="905" xr:uid="{60C3413F-1DF1-4627-A079-B0FBDA4565CA}"/>
    <cellStyle name="Comma 8 3 2" xfId="1200" xr:uid="{56572914-BA4E-46C3-AE9B-D9E51B0B3B2D}"/>
    <cellStyle name="Comma 8 4" xfId="1074" xr:uid="{F94503F6-7416-487B-BB8B-7C118C102E62}"/>
    <cellStyle name="Comma 9" xfId="752" xr:uid="{00000000-0005-0000-0000-0000E3000000}"/>
    <cellStyle name="Comma 9 2" xfId="927" xr:uid="{7A018B7A-5243-4D80-A30A-167C59B6DD94}"/>
    <cellStyle name="Comma 9 2 2" xfId="1205" xr:uid="{D74970E7-8C97-41D7-9696-AA04A00FEA12}"/>
    <cellStyle name="Comma 9 3" xfId="1078" xr:uid="{ED8A0791-7F0C-4AD4-BC8A-92D9E3BB8D9E}"/>
    <cellStyle name="Comma(2)" xfId="259" xr:uid="{00000000-0005-0000-0000-0000E4000000}"/>
    <cellStyle name="Comma(2) 2" xfId="530" xr:uid="{00000000-0005-0000-0000-0000E5000000}"/>
    <cellStyle name="Comma0" xfId="260" xr:uid="{00000000-0005-0000-0000-0000E6000000}"/>
    <cellStyle name="Comma0 2" xfId="261" xr:uid="{00000000-0005-0000-0000-0000E7000000}"/>
    <cellStyle name="Comma0 2 2" xfId="532" xr:uid="{00000000-0005-0000-0000-0000E8000000}"/>
    <cellStyle name="Comma0 3" xfId="262" xr:uid="{00000000-0005-0000-0000-0000E9000000}"/>
    <cellStyle name="Comma0 3 2" xfId="533" xr:uid="{00000000-0005-0000-0000-0000EA000000}"/>
    <cellStyle name="Comma0 4" xfId="531" xr:uid="{00000000-0005-0000-0000-0000EB000000}"/>
    <cellStyle name="Comments" xfId="263" xr:uid="{00000000-0005-0000-0000-0000EC000000}"/>
    <cellStyle name="crude conversion" xfId="264" xr:uid="{00000000-0005-0000-0000-0000ED000000}"/>
    <cellStyle name="Currency 2" xfId="10" xr:uid="{00000000-0005-0000-0000-0000EE000000}"/>
    <cellStyle name="Currency 2 2" xfId="265" xr:uid="{00000000-0005-0000-0000-0000EF000000}"/>
    <cellStyle name="Currency 2 2 2" xfId="657" xr:uid="{00000000-0005-0000-0000-0000F0000000}"/>
    <cellStyle name="Currency 2 2 2 2" xfId="813" xr:uid="{00000000-0005-0000-0000-0000F1000000}"/>
    <cellStyle name="Currency 2 2 2 2 2" xfId="986" xr:uid="{00C8A010-7486-435B-BE27-9125E83D9B6F}"/>
    <cellStyle name="Currency 2 2 2 2 2 2" xfId="1263" xr:uid="{7FC88F4C-303E-471F-819B-1A1387F6E7D5}"/>
    <cellStyle name="Currency 2 2 2 2 3" xfId="1136" xr:uid="{6D33C96B-D749-4BD3-9C86-DB2304C5C2F0}"/>
    <cellStyle name="Currency 2 2 2 3" xfId="906" xr:uid="{D36EC309-B0B7-402C-B244-82D9E7DEF982}"/>
    <cellStyle name="Currency 2 2 2 3 2" xfId="1201" xr:uid="{2C4176EB-1F3A-44D9-835F-6A39061DFA77}"/>
    <cellStyle name="Currency 2 2 2 4" xfId="1075" xr:uid="{0E17EFC2-91A2-4B5C-BAFB-7158DB5D4C11}"/>
    <cellStyle name="Currency 2 2 3" xfId="779" xr:uid="{00000000-0005-0000-0000-0000F2000000}"/>
    <cellStyle name="Currency 2 2 3 2" xfId="952" xr:uid="{0F4F8942-E721-426D-B5D6-82A9DC5FF477}"/>
    <cellStyle name="Currency 2 2 3 2 2" xfId="1230" xr:uid="{A2D16350-B028-4726-8D58-86FAB5BC30DF}"/>
    <cellStyle name="Currency 2 2 3 3" xfId="1103" xr:uid="{71D8620D-D0CD-42FB-B70A-55F91A89C46F}"/>
    <cellStyle name="Currency 2 2 4" xfId="852" xr:uid="{0363E532-7F97-4C22-839B-01B3E7B7512C}"/>
    <cellStyle name="Currency 2 2 4 2" xfId="1167" xr:uid="{CC16ABBC-05CA-4CB1-B767-20C1A64F59B7}"/>
    <cellStyle name="Currency 2 2 5" xfId="1042" xr:uid="{4A8FEFB0-65BD-47EB-A8A1-76E7309CCB0C}"/>
    <cellStyle name="Currency 2 3" xfId="534" xr:uid="{00000000-0005-0000-0000-0000F3000000}"/>
    <cellStyle name="Currency 2 3 2" xfId="793" xr:uid="{00000000-0005-0000-0000-0000F4000000}"/>
    <cellStyle name="Currency 2 3 2 2" xfId="966" xr:uid="{287CDEC6-95C3-4448-B091-92ECE90A0E49}"/>
    <cellStyle name="Currency 2 3 2 2 2" xfId="1243" xr:uid="{0C4C7F1F-DAE3-4354-BC4C-3EFAC944C661}"/>
    <cellStyle name="Currency 2 3 2 3" xfId="1116" xr:uid="{359CBFD4-413E-4568-9A42-F0FE301CCBDD}"/>
    <cellStyle name="Currency 2 3 3" xfId="882" xr:uid="{9F4BF381-2806-40D4-99AB-32724822411A}"/>
    <cellStyle name="Currency 2 3 3 2" xfId="1181" xr:uid="{625C3198-E6BC-4C82-A03D-80BC1570A691}"/>
    <cellStyle name="Currency 2 3 4" xfId="1055" xr:uid="{E9AFC1A1-76C7-480A-A8C7-ADDB4F2FA844}"/>
    <cellStyle name="Currency 2 4" xfId="758" xr:uid="{00000000-0005-0000-0000-0000F5000000}"/>
    <cellStyle name="Currency 2 4 2" xfId="933" xr:uid="{CA12F0FE-D028-4F65-9BCC-FC4C9D6A581C}"/>
    <cellStyle name="Currency 2 4 2 2" xfId="1211" xr:uid="{F56C5D0A-04FA-464C-8538-F9B0FF732386}"/>
    <cellStyle name="Currency 2 4 3" xfId="1084" xr:uid="{09748A11-FD83-4263-9CA3-E943AD343BB1}"/>
    <cellStyle name="Currency 2 5" xfId="833" xr:uid="{9B2BD7E2-5803-44AA-A000-1C0ED67B0039}"/>
    <cellStyle name="Currency 2 5 2" xfId="1148" xr:uid="{D2E5B3D6-B43B-4FB3-8AD5-CF14AC93912D}"/>
    <cellStyle name="Currency 2 6" xfId="1023" xr:uid="{623F3BA4-E869-4550-B208-ED8D62EC1C9B}"/>
    <cellStyle name="Currency 3" xfId="266" xr:uid="{00000000-0005-0000-0000-0000F6000000}"/>
    <cellStyle name="Currency 3 2" xfId="535" xr:uid="{00000000-0005-0000-0000-0000F7000000}"/>
    <cellStyle name="Currency 3 2 2" xfId="794" xr:uid="{00000000-0005-0000-0000-0000F8000000}"/>
    <cellStyle name="Currency 3 2 2 2" xfId="967" xr:uid="{9A84B05C-B909-48F4-BF83-631B75CA2CBA}"/>
    <cellStyle name="Currency 3 2 2 2 2" xfId="1244" xr:uid="{88AEC093-8310-4094-B4A7-841C430C878E}"/>
    <cellStyle name="Currency 3 2 2 3" xfId="1117" xr:uid="{A483A37E-9355-4C6D-98D0-E54B539B638A}"/>
    <cellStyle name="Currency 3 2 3" xfId="883" xr:uid="{7F5DFCB5-F509-4CFA-AB71-06A3689A8063}"/>
    <cellStyle name="Currency 3 2 3 2" xfId="1182" xr:uid="{AAC255F5-BF74-46EA-8838-1A44F2F7BB8E}"/>
    <cellStyle name="Currency 3 2 4" xfId="1056" xr:uid="{ED0D69C0-0393-477E-8653-4B3943C33CC4}"/>
    <cellStyle name="Currency 3 3" xfId="780" xr:uid="{00000000-0005-0000-0000-0000F9000000}"/>
    <cellStyle name="Currency 3 3 2" xfId="953" xr:uid="{24C0A98A-9656-4229-92C1-B498FEA0CDF9}"/>
    <cellStyle name="Currency 3 3 2 2" xfId="1231" xr:uid="{63CDD574-C3ED-4751-AE34-7D3F26717510}"/>
    <cellStyle name="Currency 3 3 3" xfId="1104" xr:uid="{C6C5E54E-285B-4B59-9F37-712F7C190AEE}"/>
    <cellStyle name="Currency 3 4" xfId="853" xr:uid="{B4DE36F6-A885-4381-B6B7-C5E9468FFC18}"/>
    <cellStyle name="Currency 3 4 2" xfId="1168" xr:uid="{3F3B99E5-1D89-4080-A28D-39F39068EC3B}"/>
    <cellStyle name="Currency 3 5" xfId="1043" xr:uid="{4BB624A7-AE94-4765-95E4-9FEF0FFCE6BA}"/>
    <cellStyle name="Currency 4" xfId="748" xr:uid="{00000000-0005-0000-0000-0000FA000000}"/>
    <cellStyle name="Currency 4 2" xfId="815" xr:uid="{00000000-0005-0000-0000-0000FB000000}"/>
    <cellStyle name="Currency 4 2 2" xfId="988" xr:uid="{894D6B10-14C5-47E1-B992-74CE07E05D70}"/>
    <cellStyle name="Currency 4 2 2 2" xfId="1265" xr:uid="{6BDF4A0A-2312-4D5B-8DA3-00D25BD73C7C}"/>
    <cellStyle name="Currency 4 2 3" xfId="1138" xr:uid="{ABE19E66-62B1-474E-AE13-F71A4FCC7470}"/>
    <cellStyle name="Currency 4 3" xfId="925" xr:uid="{F88A4B0B-6A9C-48C5-911B-73D43FE3F50D}"/>
    <cellStyle name="Currency 4 3 2" xfId="1204" xr:uid="{7BC4397A-EE2F-42E1-A3EE-DC5C1FCC7AF0}"/>
    <cellStyle name="Currency 4 4" xfId="1077" xr:uid="{4282EC79-A13E-4F54-B56E-BEB1413B6244}"/>
    <cellStyle name="Currency0" xfId="267" xr:uid="{00000000-0005-0000-0000-0000FC000000}"/>
    <cellStyle name="Currency0 2" xfId="536" xr:uid="{00000000-0005-0000-0000-0000FD000000}"/>
    <cellStyle name="Data Enter" xfId="268" xr:uid="{00000000-0005-0000-0000-0000FE000000}"/>
    <cellStyle name="Data_Total" xfId="269" xr:uid="{00000000-0005-0000-0000-0000FF000000}"/>
    <cellStyle name="DetailStyleText" xfId="270" xr:uid="{00000000-0005-0000-0000-000000010000}"/>
    <cellStyle name="DM" xfId="271" xr:uid="{00000000-0005-0000-0000-000001010000}"/>
    <cellStyle name="Emphasis 1" xfId="272" xr:uid="{00000000-0005-0000-0000-000002010000}"/>
    <cellStyle name="Emphasis 2" xfId="273" xr:uid="{00000000-0005-0000-0000-000003010000}"/>
    <cellStyle name="Emphasis 3" xfId="274" xr:uid="{00000000-0005-0000-0000-000004010000}"/>
    <cellStyle name="Estimated" xfId="11" xr:uid="{00000000-0005-0000-0000-000005010000}"/>
    <cellStyle name="Euro" xfId="275" xr:uid="{00000000-0005-0000-0000-000006010000}"/>
    <cellStyle name="Euro 2" xfId="276" xr:uid="{00000000-0005-0000-0000-000007010000}"/>
    <cellStyle name="Euro 2 2" xfId="537" xr:uid="{00000000-0005-0000-0000-000008010000}"/>
    <cellStyle name="Euro 3" xfId="277" xr:uid="{00000000-0005-0000-0000-000009010000}"/>
    <cellStyle name="Euro 3 2" xfId="538" xr:uid="{00000000-0005-0000-0000-00000A010000}"/>
    <cellStyle name="Èurrency [0]" xfId="278" xr:uid="{00000000-0005-0000-0000-00000B010000}"/>
    <cellStyle name="Èurrency [0] 2" xfId="658" xr:uid="{00000000-0005-0000-0000-00000C010000}"/>
    <cellStyle name="Èurrency [0] 2 2" xfId="814" xr:uid="{00000000-0005-0000-0000-00000D010000}"/>
    <cellStyle name="Èurrency [0] 2 2 2" xfId="987" xr:uid="{CF9C5C40-9573-4806-96DB-DF00D42526E7}"/>
    <cellStyle name="Èurrency [0] 2 2 2 2" xfId="1264" xr:uid="{AB728F39-10FD-49CD-8751-B542EE0004EC}"/>
    <cellStyle name="Èurrency [0] 2 2 3" xfId="1137" xr:uid="{15889DAE-7076-4EBE-89BE-52963525C895}"/>
    <cellStyle name="Èurrency [0] 2 3" xfId="907" xr:uid="{DC60AA7C-2426-4075-AD05-0BA5DC9B901B}"/>
    <cellStyle name="Èurrency [0] 2 3 2" xfId="1202" xr:uid="{BFFA92BA-585C-4E51-86FD-EEFC8E3F4FF8}"/>
    <cellStyle name="Èurrency [0] 2 4" xfId="1076" xr:uid="{C55414B4-9FBC-430C-9042-4ADC91531C20}"/>
    <cellStyle name="Èurrency [0] 3" xfId="781" xr:uid="{00000000-0005-0000-0000-00000E010000}"/>
    <cellStyle name="Èurrency [0] 3 2" xfId="954" xr:uid="{9876216B-D737-4CB7-933E-5FE8CAA65D7A}"/>
    <cellStyle name="Èurrency [0] 3 2 2" xfId="1232" xr:uid="{F17CE97F-F3F9-4EF3-B465-F525CF4763ED}"/>
    <cellStyle name="Èurrency [0] 3 3" xfId="1105" xr:uid="{078220F9-4C9E-496E-A0EC-F3620CC75FBF}"/>
    <cellStyle name="Èurrency [0] 4" xfId="854" xr:uid="{E70126A1-B628-4B8B-9043-ADFFF75FD819}"/>
    <cellStyle name="Èurrency [0] 4 2" xfId="1169" xr:uid="{3E3F323D-8052-49B4-9B93-A7554DE047B6}"/>
    <cellStyle name="Èurrency [0] 5" xfId="1044" xr:uid="{A2DC796C-F594-4D70-80C0-EAFE471EE97B}"/>
    <cellStyle name="Explanatory Text 2" xfId="280" xr:uid="{00000000-0005-0000-0000-00000F010000}"/>
    <cellStyle name="Explanatory Text 3" xfId="281" xr:uid="{00000000-0005-0000-0000-000010010000}"/>
    <cellStyle name="Explanatory Text 4" xfId="659" xr:uid="{00000000-0005-0000-0000-000011010000}"/>
    <cellStyle name="Explanatory Text 5" xfId="279" xr:uid="{00000000-0005-0000-0000-000012010000}"/>
    <cellStyle name="external input" xfId="12" xr:uid="{00000000-0005-0000-0000-000013010000}"/>
    <cellStyle name="FactSheet" xfId="282" xr:uid="{00000000-0005-0000-0000-000014010000}"/>
    <cellStyle name="FinancialTitleStyle" xfId="283" xr:uid="{00000000-0005-0000-0000-000015010000}"/>
    <cellStyle name="Fixed" xfId="284" xr:uid="{00000000-0005-0000-0000-000016010000}"/>
    <cellStyle name="Fixed 2" xfId="285" xr:uid="{00000000-0005-0000-0000-000017010000}"/>
    <cellStyle name="Fixed 2 2" xfId="540" xr:uid="{00000000-0005-0000-0000-000018010000}"/>
    <cellStyle name="Fixed 3" xfId="286" xr:uid="{00000000-0005-0000-0000-000019010000}"/>
    <cellStyle name="Fixed 3 2" xfId="541" xr:uid="{00000000-0005-0000-0000-00001A010000}"/>
    <cellStyle name="Fixed 4" xfId="539" xr:uid="{00000000-0005-0000-0000-00001B010000}"/>
    <cellStyle name="Good" xfId="992" builtinId="26"/>
    <cellStyle name="Good 2" xfId="288" xr:uid="{00000000-0005-0000-0000-00001C010000}"/>
    <cellStyle name="Good 3" xfId="289" xr:uid="{00000000-0005-0000-0000-00001D010000}"/>
    <cellStyle name="Good 4" xfId="660" xr:uid="{00000000-0005-0000-0000-00001E010000}"/>
    <cellStyle name="Good 5" xfId="287" xr:uid="{00000000-0005-0000-0000-00001F010000}"/>
    <cellStyle name="Grant" xfId="290" xr:uid="{00000000-0005-0000-0000-000020010000}"/>
    <cellStyle name="Header" xfId="13" xr:uid="{00000000-0005-0000-0000-000021010000}"/>
    <cellStyle name="HeaderGrant" xfId="14" xr:uid="{00000000-0005-0000-0000-000022010000}"/>
    <cellStyle name="HeaderGrant 2" xfId="661" xr:uid="{00000000-0005-0000-0000-000023010000}"/>
    <cellStyle name="HeaderGrant 2 2" xfId="908" xr:uid="{594350D1-A7AD-4FAE-B3F6-E1A426CF4D2F}"/>
    <cellStyle name="HeaderGrant 3" xfId="291" xr:uid="{00000000-0005-0000-0000-000024010000}"/>
    <cellStyle name="HeaderGrant 3 2" xfId="782" xr:uid="{00000000-0005-0000-0000-000025010000}"/>
    <cellStyle name="HeaderGrant 3 2 2" xfId="955" xr:uid="{74CBC69F-3808-429A-A60F-F8FDE17C0FF1}"/>
    <cellStyle name="HeaderLEA" xfId="15" xr:uid="{00000000-0005-0000-0000-000026010000}"/>
    <cellStyle name="Heading 1 2" xfId="293" xr:uid="{00000000-0005-0000-0000-000027010000}"/>
    <cellStyle name="Heading 1 3" xfId="294" xr:uid="{00000000-0005-0000-0000-000028010000}"/>
    <cellStyle name="Heading 1 4" xfId="662" xr:uid="{00000000-0005-0000-0000-000029010000}"/>
    <cellStyle name="Heading 1 5" xfId="292" xr:uid="{00000000-0005-0000-0000-00002A010000}"/>
    <cellStyle name="Heading 2 2" xfId="296" xr:uid="{00000000-0005-0000-0000-00002B010000}"/>
    <cellStyle name="Heading 2 3" xfId="297" xr:uid="{00000000-0005-0000-0000-00002C010000}"/>
    <cellStyle name="Heading 2 4" xfId="663" xr:uid="{00000000-0005-0000-0000-00002D010000}"/>
    <cellStyle name="Heading 2 5" xfId="295" xr:uid="{00000000-0005-0000-0000-00002E010000}"/>
    <cellStyle name="Heading 3 2" xfId="299" xr:uid="{00000000-0005-0000-0000-00002F010000}"/>
    <cellStyle name="Heading 3 3" xfId="300" xr:uid="{00000000-0005-0000-0000-000030010000}"/>
    <cellStyle name="Heading 3 4" xfId="664" xr:uid="{00000000-0005-0000-0000-000031010000}"/>
    <cellStyle name="Heading 3 5" xfId="298" xr:uid="{00000000-0005-0000-0000-000032010000}"/>
    <cellStyle name="Heading 4 2" xfId="302" xr:uid="{00000000-0005-0000-0000-000033010000}"/>
    <cellStyle name="Heading 4 3" xfId="303" xr:uid="{00000000-0005-0000-0000-000034010000}"/>
    <cellStyle name="Heading 4 4" xfId="665" xr:uid="{00000000-0005-0000-0000-000035010000}"/>
    <cellStyle name="Heading 4 5" xfId="301" xr:uid="{00000000-0005-0000-0000-000036010000}"/>
    <cellStyle name="Headings" xfId="304" xr:uid="{00000000-0005-0000-0000-000037010000}"/>
    <cellStyle name="Hyperlink" xfId="821" builtinId="8"/>
    <cellStyle name="Hyperlink 2" xfId="305" xr:uid="{00000000-0005-0000-0000-000038010000}"/>
    <cellStyle name="Hyperlink 2 2" xfId="306" xr:uid="{00000000-0005-0000-0000-000039010000}"/>
    <cellStyle name="Hyperlink 2 2 2" xfId="543" xr:uid="{00000000-0005-0000-0000-00003A010000}"/>
    <cellStyle name="Hyperlink 2 3" xfId="542" xr:uid="{00000000-0005-0000-0000-00003B010000}"/>
    <cellStyle name="Hyperlink 3" xfId="307" xr:uid="{00000000-0005-0000-0000-00003C010000}"/>
    <cellStyle name="Hyperlink 4" xfId="308" xr:uid="{00000000-0005-0000-0000-00003D010000}"/>
    <cellStyle name="Hyperlink 5" xfId="825" xr:uid="{922768DC-C42D-43F8-A21F-3385949AF8DD}"/>
    <cellStyle name="Imported" xfId="16" xr:uid="{00000000-0005-0000-0000-00003E010000}"/>
    <cellStyle name="Input 10" xfId="309" xr:uid="{00000000-0005-0000-0000-00003F010000}"/>
    <cellStyle name="input 2" xfId="310" xr:uid="{00000000-0005-0000-0000-000040010000}"/>
    <cellStyle name="Input 3" xfId="311" xr:uid="{00000000-0005-0000-0000-000041010000}"/>
    <cellStyle name="Input 3 2" xfId="712" xr:uid="{00000000-0005-0000-0000-000042010000}"/>
    <cellStyle name="Input 4" xfId="312" xr:uid="{00000000-0005-0000-0000-000043010000}"/>
    <cellStyle name="Input 4 2" xfId="713" xr:uid="{00000000-0005-0000-0000-000044010000}"/>
    <cellStyle name="Input 5" xfId="313" xr:uid="{00000000-0005-0000-0000-000045010000}"/>
    <cellStyle name="Input 5 2" xfId="714" xr:uid="{00000000-0005-0000-0000-000046010000}"/>
    <cellStyle name="Input 6" xfId="666" xr:uid="{00000000-0005-0000-0000-000047010000}"/>
    <cellStyle name="Input 7" xfId="667" xr:uid="{00000000-0005-0000-0000-000048010000}"/>
    <cellStyle name="Input 8" xfId="711" xr:uid="{00000000-0005-0000-0000-000049010000}"/>
    <cellStyle name="Input 9" xfId="715" xr:uid="{00000000-0005-0000-0000-00004A010000}"/>
    <cellStyle name="input(0)" xfId="314" xr:uid="{00000000-0005-0000-0000-00004B010000}"/>
    <cellStyle name="Input(2)" xfId="315" xr:uid="{00000000-0005-0000-0000-00004C010000}"/>
    <cellStyle name="LEAName" xfId="17" xr:uid="{00000000-0005-0000-0000-00004D010000}"/>
    <cellStyle name="LEAName 2" xfId="668" xr:uid="{00000000-0005-0000-0000-00004E010000}"/>
    <cellStyle name="LEANumber" xfId="18" xr:uid="{00000000-0005-0000-0000-00004F010000}"/>
    <cellStyle name="LEANumber 2" xfId="669" xr:uid="{00000000-0005-0000-0000-000050010000}"/>
    <cellStyle name="Linked Cell 2" xfId="317" xr:uid="{00000000-0005-0000-0000-000051010000}"/>
    <cellStyle name="Linked Cell 3" xfId="318" xr:uid="{00000000-0005-0000-0000-000052010000}"/>
    <cellStyle name="Linked Cell 4" xfId="670" xr:uid="{00000000-0005-0000-0000-000053010000}"/>
    <cellStyle name="Linked Cell 5" xfId="316" xr:uid="{00000000-0005-0000-0000-000054010000}"/>
    <cellStyle name="log projection" xfId="19" xr:uid="{00000000-0005-0000-0000-000055010000}"/>
    <cellStyle name="log projection 2" xfId="716" xr:uid="{00000000-0005-0000-0000-000056010000}"/>
    <cellStyle name="log projection 2 2" xfId="911" xr:uid="{CD34DBB3-0601-494B-9CAE-F8D6E61F89E3}"/>
    <cellStyle name="log projection 2 2 2" xfId="1203" xr:uid="{D3AB9CE7-4EFF-4449-9F40-CDC755D984A7}"/>
    <cellStyle name="log projection 3" xfId="319" xr:uid="{00000000-0005-0000-0000-000057010000}"/>
    <cellStyle name="log projection 3 2" xfId="855" xr:uid="{535911F3-1E22-4AD2-97AE-66071B11728F}"/>
    <cellStyle name="log projection 3 2 2" xfId="1170" xr:uid="{0569D56D-3B5F-4FFC-92FC-9C5A6A8EA428}"/>
    <cellStyle name="Neutral 2" xfId="321" xr:uid="{00000000-0005-0000-0000-000058010000}"/>
    <cellStyle name="Neutral 3" xfId="322" xr:uid="{00000000-0005-0000-0000-000059010000}"/>
    <cellStyle name="Neutral 4" xfId="671" xr:uid="{00000000-0005-0000-0000-00005A010000}"/>
    <cellStyle name="Neutral 5" xfId="705" xr:uid="{00000000-0005-0000-0000-00005B010000}"/>
    <cellStyle name="Neutral 6" xfId="320" xr:uid="{00000000-0005-0000-0000-00005C010000}"/>
    <cellStyle name="New_normal" xfId="323" xr:uid="{00000000-0005-0000-0000-00005D010000}"/>
    <cellStyle name="Normal" xfId="0" builtinId="0"/>
    <cellStyle name="Normal - Style1" xfId="324" xr:uid="{00000000-0005-0000-0000-00005F010000}"/>
    <cellStyle name="Normal - Style2" xfId="325" xr:uid="{00000000-0005-0000-0000-000060010000}"/>
    <cellStyle name="Normal - Style3" xfId="326" xr:uid="{00000000-0005-0000-0000-000061010000}"/>
    <cellStyle name="Normal - Style4" xfId="327" xr:uid="{00000000-0005-0000-0000-000062010000}"/>
    <cellStyle name="Normal - Style5" xfId="328" xr:uid="{00000000-0005-0000-0000-000063010000}"/>
    <cellStyle name="Normal 10" xfId="20" xr:uid="{00000000-0005-0000-0000-000064010000}"/>
    <cellStyle name="Normal 10 2" xfId="330" xr:uid="{00000000-0005-0000-0000-000065010000}"/>
    <cellStyle name="Normal 10 2 2" xfId="672" xr:uid="{00000000-0005-0000-0000-000066010000}"/>
    <cellStyle name="Normal 10 3" xfId="331" xr:uid="{00000000-0005-0000-0000-000067010000}"/>
    <cellStyle name="Normal 10 3 2" xfId="544" xr:uid="{00000000-0005-0000-0000-000068010000}"/>
    <cellStyle name="Normal 10 4" xfId="329" xr:uid="{00000000-0005-0000-0000-000069010000}"/>
    <cellStyle name="Normal 10_2014-15 SBS Invoice Plans v2" xfId="332" xr:uid="{00000000-0005-0000-0000-00006A010000}"/>
    <cellStyle name="Normal 100" xfId="129" xr:uid="{00000000-0005-0000-0000-00006B010000}"/>
    <cellStyle name="Normal 101" xfId="130" xr:uid="{00000000-0005-0000-0000-00006C010000}"/>
    <cellStyle name="Normal 102" xfId="131" xr:uid="{00000000-0005-0000-0000-00006D010000}"/>
    <cellStyle name="Normal 103" xfId="132" xr:uid="{00000000-0005-0000-0000-00006E010000}"/>
    <cellStyle name="Normal 104" xfId="133" xr:uid="{00000000-0005-0000-0000-00006F010000}"/>
    <cellStyle name="Normal 105" xfId="134" xr:uid="{00000000-0005-0000-0000-000070010000}"/>
    <cellStyle name="Normal 106" xfId="135" xr:uid="{00000000-0005-0000-0000-000071010000}"/>
    <cellStyle name="Normal 107" xfId="136" xr:uid="{00000000-0005-0000-0000-000072010000}"/>
    <cellStyle name="Normal 108" xfId="137" xr:uid="{00000000-0005-0000-0000-000073010000}"/>
    <cellStyle name="Normal 109" xfId="3" xr:uid="{00000000-0005-0000-0000-000074010000}"/>
    <cellStyle name="Normal 11" xfId="21" xr:uid="{00000000-0005-0000-0000-000075010000}"/>
    <cellStyle name="Normal 11 2" xfId="334" xr:uid="{00000000-0005-0000-0000-000076010000}"/>
    <cellStyle name="Normal 11 3" xfId="333" xr:uid="{00000000-0005-0000-0000-000077010000}"/>
    <cellStyle name="Normal 11_2014-15 SBS Invoice Plans v2" xfId="335" xr:uid="{00000000-0005-0000-0000-000078010000}"/>
    <cellStyle name="Normal 110" xfId="143" xr:uid="{00000000-0005-0000-0000-000079010000}"/>
    <cellStyle name="Normal 110 2" xfId="760" xr:uid="{00000000-0005-0000-0000-00007A010000}"/>
    <cellStyle name="Normal 111" xfId="750" xr:uid="{00000000-0005-0000-0000-00007B010000}"/>
    <cellStyle name="Normal 112" xfId="751" xr:uid="{00000000-0005-0000-0000-00007C010000}"/>
    <cellStyle name="Normal 112 2" xfId="926" xr:uid="{27C2F2D4-E16D-451F-BD36-C3B1BF9562B6}"/>
    <cellStyle name="Normal 113" xfId="816" xr:uid="{00000000-0005-0000-0000-00007D010000}"/>
    <cellStyle name="Normal 113 2" xfId="989" xr:uid="{994EB3C6-89A2-467F-8FC4-A60CC1AA90A4}"/>
    <cellStyle name="Normal 114" xfId="818" xr:uid="{00000000-0005-0000-0000-00007E010000}"/>
    <cellStyle name="Normal 114 2" xfId="1139" xr:uid="{A927A9FD-58BF-40F6-B09C-315CB512C5F6}"/>
    <cellStyle name="Normal 115" xfId="819" xr:uid="{F1E8EA7D-9358-46F1-A026-A36580DF9F9F}"/>
    <cellStyle name="Normal 115 2" xfId="1140" xr:uid="{4903E707-FF78-421C-A052-A28B2B0F5C9E}"/>
    <cellStyle name="Normal 116" xfId="822" xr:uid="{3BBA114E-59BA-479E-B765-ABF916109117}"/>
    <cellStyle name="Normal 12" xfId="22" xr:uid="{00000000-0005-0000-0000-00007F010000}"/>
    <cellStyle name="Normal 12 2" xfId="336" xr:uid="{00000000-0005-0000-0000-000080010000}"/>
    <cellStyle name="Normal 12 3" xfId="545" xr:uid="{00000000-0005-0000-0000-000081010000}"/>
    <cellStyle name="Normal 13" xfId="23" xr:uid="{00000000-0005-0000-0000-000082010000}"/>
    <cellStyle name="Normal 13 2" xfId="338" xr:uid="{00000000-0005-0000-0000-000083010000}"/>
    <cellStyle name="Normal 13 2 2" xfId="547" xr:uid="{00000000-0005-0000-0000-000084010000}"/>
    <cellStyle name="Normal 13 2 2 2" xfId="796" xr:uid="{00000000-0005-0000-0000-000085010000}"/>
    <cellStyle name="Normal 13 2 2 2 2" xfId="969" xr:uid="{935C08B6-3D97-41BE-B112-0078661E523F}"/>
    <cellStyle name="Normal 13 2 2 2 2 2" xfId="1246" xr:uid="{9597C8B0-8E2B-48AA-82A9-ECC287B01020}"/>
    <cellStyle name="Normal 13 2 2 2 3" xfId="1119" xr:uid="{4BA2DABD-41A5-4540-AFC4-604A2799A6BD}"/>
    <cellStyle name="Normal 13 2 2 3" xfId="885" xr:uid="{39C8C751-6835-4F55-A867-F19E100775FB}"/>
    <cellStyle name="Normal 13 2 2 3 2" xfId="1184" xr:uid="{C7F9E2EF-D30A-4190-8EEE-44F6050A9505}"/>
    <cellStyle name="Normal 13 2 2 4" xfId="1058" xr:uid="{1F901630-693B-43FD-B72F-4BDE46689F64}"/>
    <cellStyle name="Normal 13 2 3" xfId="784" xr:uid="{00000000-0005-0000-0000-000086010000}"/>
    <cellStyle name="Normal 13 2 3 2" xfId="957" xr:uid="{FA1022E8-AD3F-434F-9F3A-BFD86C593862}"/>
    <cellStyle name="Normal 13 2 3 2 2" xfId="1234" xr:uid="{0A73B804-D2FF-49B7-A2D2-0D43D8EE5228}"/>
    <cellStyle name="Normal 13 2 3 3" xfId="1107" xr:uid="{2AFB2CF1-594F-4F91-B8D4-A5E046AC3256}"/>
    <cellStyle name="Normal 13 2 4" xfId="857" xr:uid="{869E4A32-2FD5-4DC9-8F2F-A1EE15EE23F6}"/>
    <cellStyle name="Normal 13 2 4 2" xfId="1172" xr:uid="{98D02FF1-7710-46DF-AEB3-783F0840A3FB}"/>
    <cellStyle name="Normal 13 2 5" xfId="1046" xr:uid="{F93F76C2-DD5C-484A-AA4D-E092984E29D7}"/>
    <cellStyle name="Normal 13 3" xfId="546" xr:uid="{00000000-0005-0000-0000-000087010000}"/>
    <cellStyle name="Normal 13 3 2" xfId="795" xr:uid="{00000000-0005-0000-0000-000088010000}"/>
    <cellStyle name="Normal 13 3 2 2" xfId="968" xr:uid="{C469CEF4-8291-40BB-8407-CC44DDD8C82E}"/>
    <cellStyle name="Normal 13 3 2 2 2" xfId="1245" xr:uid="{537B5A40-98F6-43B8-B0D1-91A31B960942}"/>
    <cellStyle name="Normal 13 3 2 3" xfId="1118" xr:uid="{703E46F4-8AA3-46F4-94ED-43D961C615C5}"/>
    <cellStyle name="Normal 13 3 3" xfId="884" xr:uid="{7DB6701E-9D77-4E9D-B89C-B060A8BBAEC1}"/>
    <cellStyle name="Normal 13 3 3 2" xfId="1183" xr:uid="{E095CCBE-87F6-4C20-BD56-A19473AEFF4B}"/>
    <cellStyle name="Normal 13 3 4" xfId="1057" xr:uid="{5E33FB79-571A-4928-AD7F-88740A4E103D}"/>
    <cellStyle name="Normal 13 4" xfId="337" xr:uid="{00000000-0005-0000-0000-000089010000}"/>
    <cellStyle name="Normal 13 4 2" xfId="783" xr:uid="{00000000-0005-0000-0000-00008A010000}"/>
    <cellStyle name="Normal 13 4 2 2" xfId="956" xr:uid="{BA403C85-7F7F-42F0-8D45-7A8316C64BF9}"/>
    <cellStyle name="Normal 13 4 2 2 2" xfId="1233" xr:uid="{57C42C8A-A446-432A-BBB8-11725A0B0BD4}"/>
    <cellStyle name="Normal 13 4 2 3" xfId="1106" xr:uid="{022E400D-81C2-407C-A812-CA9DEF69BE22}"/>
    <cellStyle name="Normal 13 4 3" xfId="856" xr:uid="{B1434C39-0394-4088-82EA-29806437E09A}"/>
    <cellStyle name="Normal 13 4 3 2" xfId="1171" xr:uid="{12C41105-0D7B-444C-8545-79DA249486B0}"/>
    <cellStyle name="Normal 13 4 4" xfId="1045" xr:uid="{63EA81C9-BF90-47AE-B0A4-9D2A04E45C56}"/>
    <cellStyle name="Normal 131" xfId="142" xr:uid="{00000000-0005-0000-0000-00008B010000}"/>
    <cellStyle name="Normal 14" xfId="24" xr:uid="{00000000-0005-0000-0000-00008C010000}"/>
    <cellStyle name="Normal 14 2" xfId="339" xr:uid="{00000000-0005-0000-0000-00008D010000}"/>
    <cellStyle name="Normal 14 2 2" xfId="549" xr:uid="{00000000-0005-0000-0000-00008E010000}"/>
    <cellStyle name="Normal 14 3" xfId="548" xr:uid="{00000000-0005-0000-0000-00008F010000}"/>
    <cellStyle name="Normal 15" xfId="25" xr:uid="{00000000-0005-0000-0000-000090010000}"/>
    <cellStyle name="Normal 15 2" xfId="340" xr:uid="{00000000-0005-0000-0000-000091010000}"/>
    <cellStyle name="Normal 15 2 2" xfId="551" xr:uid="{00000000-0005-0000-0000-000092010000}"/>
    <cellStyle name="Normal 15 3" xfId="550" xr:uid="{00000000-0005-0000-0000-000093010000}"/>
    <cellStyle name="Normal 16" xfId="26" xr:uid="{00000000-0005-0000-0000-000094010000}"/>
    <cellStyle name="Normal 16 2" xfId="342" xr:uid="{00000000-0005-0000-0000-000095010000}"/>
    <cellStyle name="Normal 16 3" xfId="341" xr:uid="{00000000-0005-0000-0000-000096010000}"/>
    <cellStyle name="Normal 16_SEN Support calculator 2014_15 (2)" xfId="510" xr:uid="{00000000-0005-0000-0000-000097010000}"/>
    <cellStyle name="Normal 17" xfId="47" xr:uid="{00000000-0005-0000-0000-000098010000}"/>
    <cellStyle name="Normal 17 2" xfId="343" xr:uid="{00000000-0005-0000-0000-000099010000}"/>
    <cellStyle name="Normal 17 3" xfId="552" xr:uid="{00000000-0005-0000-0000-00009A010000}"/>
    <cellStyle name="Normal 18" xfId="48" xr:uid="{00000000-0005-0000-0000-00009B010000}"/>
    <cellStyle name="Normal 18 2" xfId="345" xr:uid="{00000000-0005-0000-0000-00009C010000}"/>
    <cellStyle name="Normal 18 3" xfId="346" xr:uid="{00000000-0005-0000-0000-00009D010000}"/>
    <cellStyle name="Normal 18 3 2" xfId="554" xr:uid="{00000000-0005-0000-0000-00009E010000}"/>
    <cellStyle name="Normal 18 4" xfId="553" xr:uid="{00000000-0005-0000-0000-00009F010000}"/>
    <cellStyle name="Normal 18 5" xfId="344" xr:uid="{00000000-0005-0000-0000-0000A0010000}"/>
    <cellStyle name="Normal 19" xfId="49" xr:uid="{00000000-0005-0000-0000-0000A1010000}"/>
    <cellStyle name="Normal 19 2" xfId="348" xr:uid="{00000000-0005-0000-0000-0000A2010000}"/>
    <cellStyle name="Normal 19 3" xfId="347" xr:uid="{00000000-0005-0000-0000-0000A3010000}"/>
    <cellStyle name="Normal 19_SEN Support calculator 2014_15 (2)" xfId="511" xr:uid="{00000000-0005-0000-0000-0000A4010000}"/>
    <cellStyle name="Normal 2" xfId="27" xr:uid="{00000000-0005-0000-0000-0000A5010000}"/>
    <cellStyle name="Normal 2 10" xfId="350" xr:uid="{00000000-0005-0000-0000-0000A6010000}"/>
    <cellStyle name="Normal 2 10 2" xfId="673" xr:uid="{00000000-0005-0000-0000-0000A7010000}"/>
    <cellStyle name="Normal 2 11" xfId="351" xr:uid="{00000000-0005-0000-0000-0000A8010000}"/>
    <cellStyle name="Normal 2 11 2" xfId="674" xr:uid="{00000000-0005-0000-0000-0000A9010000}"/>
    <cellStyle name="Normal 2 12" xfId="352" xr:uid="{00000000-0005-0000-0000-0000AA010000}"/>
    <cellStyle name="Normal 2 12 2" xfId="675" xr:uid="{00000000-0005-0000-0000-0000AB010000}"/>
    <cellStyle name="Normal 2 13" xfId="353" xr:uid="{00000000-0005-0000-0000-0000AC010000}"/>
    <cellStyle name="Normal 2 13 2" xfId="676" xr:uid="{00000000-0005-0000-0000-0000AD010000}"/>
    <cellStyle name="Normal 2 14" xfId="354" xr:uid="{00000000-0005-0000-0000-0000AE010000}"/>
    <cellStyle name="Normal 2 14 2" xfId="555" xr:uid="{00000000-0005-0000-0000-0000AF010000}"/>
    <cellStyle name="Normal 2 15" xfId="349" xr:uid="{00000000-0005-0000-0000-0000B0010000}"/>
    <cellStyle name="Normal 2 2" xfId="28" xr:uid="{00000000-0005-0000-0000-0000B1010000}"/>
    <cellStyle name="Normal 2 2 10" xfId="356" xr:uid="{00000000-0005-0000-0000-0000B2010000}"/>
    <cellStyle name="Normal 2 2 11" xfId="357" xr:uid="{00000000-0005-0000-0000-0000B3010000}"/>
    <cellStyle name="Normal 2 2 12" xfId="556" xr:uid="{00000000-0005-0000-0000-0000B4010000}"/>
    <cellStyle name="Normal 2 2 13" xfId="355" xr:uid="{00000000-0005-0000-0000-0000B5010000}"/>
    <cellStyle name="Normal 2 2 14" xfId="824" xr:uid="{18994324-0A46-476A-8786-41D07AAFD15B}"/>
    <cellStyle name="Normal 2 2 15" xfId="1016" xr:uid="{4C72F178-0C63-4645-A9E3-6750DFEEC692}"/>
    <cellStyle name="Normal 2 2 2" xfId="358" xr:uid="{00000000-0005-0000-0000-0000B6010000}"/>
    <cellStyle name="Normal 2 2 2 2" xfId="359" xr:uid="{00000000-0005-0000-0000-0000B7010000}"/>
    <cellStyle name="Normal 2 2 2 2 2" xfId="557" xr:uid="{00000000-0005-0000-0000-0000B8010000}"/>
    <cellStyle name="Normal 2 2 2 3" xfId="360" xr:uid="{00000000-0005-0000-0000-0000B9010000}"/>
    <cellStyle name="Normal 2 2 2 3 2" xfId="558" xr:uid="{00000000-0005-0000-0000-0000BA010000}"/>
    <cellStyle name="Normal 2 2 2 4" xfId="361" xr:uid="{00000000-0005-0000-0000-0000BB010000}"/>
    <cellStyle name="Normal 2 2 2 4 2" xfId="559" xr:uid="{00000000-0005-0000-0000-0000BC010000}"/>
    <cellStyle name="Normal 2 2 2 5" xfId="362" xr:uid="{00000000-0005-0000-0000-0000BD010000}"/>
    <cellStyle name="Normal 2 2 2 5 2" xfId="560" xr:uid="{00000000-0005-0000-0000-0000BE010000}"/>
    <cellStyle name="Normal 2 2 2 6" xfId="363" xr:uid="{00000000-0005-0000-0000-0000BF010000}"/>
    <cellStyle name="Normal 2 2 2 6 2" xfId="561" xr:uid="{00000000-0005-0000-0000-0000C0010000}"/>
    <cellStyle name="Normal 2 2 2 7" xfId="364" xr:uid="{00000000-0005-0000-0000-0000C1010000}"/>
    <cellStyle name="Normal 2 2 2 7 2" xfId="562" xr:uid="{00000000-0005-0000-0000-0000C2010000}"/>
    <cellStyle name="Normal 2 2 2_Book2" xfId="365" xr:uid="{00000000-0005-0000-0000-0000C3010000}"/>
    <cellStyle name="Normal 2 2 3" xfId="366" xr:uid="{00000000-0005-0000-0000-0000C4010000}"/>
    <cellStyle name="Normal 2 2 3 2" xfId="563" xr:uid="{00000000-0005-0000-0000-0000C5010000}"/>
    <cellStyle name="Normal 2 2 4" xfId="367" xr:uid="{00000000-0005-0000-0000-0000C6010000}"/>
    <cellStyle name="Normal 2 2 4 2" xfId="564" xr:uid="{00000000-0005-0000-0000-0000C7010000}"/>
    <cellStyle name="Normal 2 2 5" xfId="368" xr:uid="{00000000-0005-0000-0000-0000C8010000}"/>
    <cellStyle name="Normal 2 2 5 2" xfId="565" xr:uid="{00000000-0005-0000-0000-0000C9010000}"/>
    <cellStyle name="Normal 2 2 6" xfId="369" xr:uid="{00000000-0005-0000-0000-0000CA010000}"/>
    <cellStyle name="Normal 2 2 6 2" xfId="566" xr:uid="{00000000-0005-0000-0000-0000CB010000}"/>
    <cellStyle name="Normal 2 2 7" xfId="370" xr:uid="{00000000-0005-0000-0000-0000CC010000}"/>
    <cellStyle name="Normal 2 2 8" xfId="371" xr:uid="{00000000-0005-0000-0000-0000CD010000}"/>
    <cellStyle name="Normal 2 2 9" xfId="372" xr:uid="{00000000-0005-0000-0000-0000CE010000}"/>
    <cellStyle name="Normal 2 2_2014-15 SBS Invoice Plans v2" xfId="373" xr:uid="{00000000-0005-0000-0000-0000CF010000}"/>
    <cellStyle name="Normal 2 3" xfId="374" xr:uid="{00000000-0005-0000-0000-0000D0010000}"/>
    <cellStyle name="Normal 2 3 2" xfId="375" xr:uid="{00000000-0005-0000-0000-0000D1010000}"/>
    <cellStyle name="Normal 2 3 2 2" xfId="567" xr:uid="{00000000-0005-0000-0000-0000D2010000}"/>
    <cellStyle name="Normal 2 3_Book2" xfId="376" xr:uid="{00000000-0005-0000-0000-0000D3010000}"/>
    <cellStyle name="Normal 2 4" xfId="377" xr:uid="{00000000-0005-0000-0000-0000D4010000}"/>
    <cellStyle name="Normal 2 4 2" xfId="677" xr:uid="{00000000-0005-0000-0000-0000D5010000}"/>
    <cellStyle name="Normal 2 5" xfId="378" xr:uid="{00000000-0005-0000-0000-0000D6010000}"/>
    <cellStyle name="Normal 2 6" xfId="379" xr:uid="{00000000-0005-0000-0000-0000D7010000}"/>
    <cellStyle name="Normal 2 6 2" xfId="568" xr:uid="{00000000-0005-0000-0000-0000D8010000}"/>
    <cellStyle name="Normal 2 7" xfId="380" xr:uid="{00000000-0005-0000-0000-0000D9010000}"/>
    <cellStyle name="Normal 2 8" xfId="381" xr:uid="{00000000-0005-0000-0000-0000DA010000}"/>
    <cellStyle name="Normal 2 9" xfId="382" xr:uid="{00000000-0005-0000-0000-0000DB010000}"/>
    <cellStyle name="Normal 2 9 2" xfId="678" xr:uid="{00000000-0005-0000-0000-0000DC010000}"/>
    <cellStyle name="Normal 2_2013-14 OLA Contacts and TOP UPS v2" xfId="383" xr:uid="{00000000-0005-0000-0000-0000DD010000}"/>
    <cellStyle name="Normal 20" xfId="50" xr:uid="{00000000-0005-0000-0000-0000DE010000}"/>
    <cellStyle name="Normal 20 2" xfId="385" xr:uid="{00000000-0005-0000-0000-0000DF010000}"/>
    <cellStyle name="Normal 20 3" xfId="384" xr:uid="{00000000-0005-0000-0000-0000E0010000}"/>
    <cellStyle name="Normal 20_SEN Support calculator 2014_15 (2)" xfId="512" xr:uid="{00000000-0005-0000-0000-0000E1010000}"/>
    <cellStyle name="Normal 21" xfId="51" xr:uid="{00000000-0005-0000-0000-0000E2010000}"/>
    <cellStyle name="Normal 21 2" xfId="569" xr:uid="{00000000-0005-0000-0000-0000E3010000}"/>
    <cellStyle name="Normal 21 3" xfId="386" xr:uid="{00000000-0005-0000-0000-0000E4010000}"/>
    <cellStyle name="Normal 22" xfId="52" xr:uid="{00000000-0005-0000-0000-0000E5010000}"/>
    <cellStyle name="Normal 22 2" xfId="570" xr:uid="{00000000-0005-0000-0000-0000E6010000}"/>
    <cellStyle name="Normal 22 3" xfId="387" xr:uid="{00000000-0005-0000-0000-0000E7010000}"/>
    <cellStyle name="Normal 23" xfId="53" xr:uid="{00000000-0005-0000-0000-0000E8010000}"/>
    <cellStyle name="Normal 23 2" xfId="506" xr:uid="{00000000-0005-0000-0000-0000E9010000}"/>
    <cellStyle name="Normal 23 2 2" xfId="617" xr:uid="{00000000-0005-0000-0000-0000EA010000}"/>
    <cellStyle name="Normal 23 3" xfId="747" xr:uid="{00000000-0005-0000-0000-0000EB010000}"/>
    <cellStyle name="Normal 23 4" xfId="388" xr:uid="{00000000-0005-0000-0000-0000EC010000}"/>
    <cellStyle name="Normal 24" xfId="29" xr:uid="{00000000-0005-0000-0000-0000ED010000}"/>
    <cellStyle name="Normal 24 2" xfId="571" xr:uid="{00000000-0005-0000-0000-0000EE010000}"/>
    <cellStyle name="Normal 24 3" xfId="389" xr:uid="{00000000-0005-0000-0000-0000EF010000}"/>
    <cellStyle name="Normal 25" xfId="54" xr:uid="{00000000-0005-0000-0000-0000F0010000}"/>
    <cellStyle name="Normal 25 2" xfId="572" xr:uid="{00000000-0005-0000-0000-0000F1010000}"/>
    <cellStyle name="Normal 25 3" xfId="717" xr:uid="{00000000-0005-0000-0000-0000F2010000}"/>
    <cellStyle name="Normal 26" xfId="55" xr:uid="{00000000-0005-0000-0000-0000F3010000}"/>
    <cellStyle name="Normal 26 2" xfId="573" xr:uid="{00000000-0005-0000-0000-0000F4010000}"/>
    <cellStyle name="Normal 26 3" xfId="718" xr:uid="{00000000-0005-0000-0000-0000F5010000}"/>
    <cellStyle name="Normal 26 4" xfId="390" xr:uid="{00000000-0005-0000-0000-0000F6010000}"/>
    <cellStyle name="Normal 27" xfId="56" xr:uid="{00000000-0005-0000-0000-0000F7010000}"/>
    <cellStyle name="Normal 27 2" xfId="574" xr:uid="{00000000-0005-0000-0000-0000F8010000}"/>
    <cellStyle name="Normal 27 3" xfId="719" xr:uid="{00000000-0005-0000-0000-0000F9010000}"/>
    <cellStyle name="Normal 28" xfId="57" xr:uid="{00000000-0005-0000-0000-0000FA010000}"/>
    <cellStyle name="Normal 28 2" xfId="575" xr:uid="{00000000-0005-0000-0000-0000FB010000}"/>
    <cellStyle name="Normal 28 3" xfId="720" xr:uid="{00000000-0005-0000-0000-0000FC010000}"/>
    <cellStyle name="Normal 29" xfId="58" xr:uid="{00000000-0005-0000-0000-0000FD010000}"/>
    <cellStyle name="Normal 29 2" xfId="576" xr:uid="{00000000-0005-0000-0000-0000FE010000}"/>
    <cellStyle name="Normal 29 3" xfId="721" xr:uid="{00000000-0005-0000-0000-0000FF010000}"/>
    <cellStyle name="Normal 29 4" xfId="391" xr:uid="{00000000-0005-0000-0000-000000020000}"/>
    <cellStyle name="Normal 3" xfId="30" xr:uid="{00000000-0005-0000-0000-000001020000}"/>
    <cellStyle name="Normal 3 10" xfId="393" xr:uid="{00000000-0005-0000-0000-000002020000}"/>
    <cellStyle name="Normal 3 11" xfId="394" xr:uid="{00000000-0005-0000-0000-000003020000}"/>
    <cellStyle name="Normal 3 12" xfId="679" xr:uid="{00000000-0005-0000-0000-000004020000}"/>
    <cellStyle name="Normal 3 13" xfId="392" xr:uid="{00000000-0005-0000-0000-000005020000}"/>
    <cellStyle name="Normal 3 2" xfId="141" xr:uid="{00000000-0005-0000-0000-000006020000}"/>
    <cellStyle name="Normal 3 2 2" xfId="396" xr:uid="{00000000-0005-0000-0000-000007020000}"/>
    <cellStyle name="Normal 3 2 2 2" xfId="680" xr:uid="{00000000-0005-0000-0000-000008020000}"/>
    <cellStyle name="Normal 3 2 3" xfId="397" xr:uid="{00000000-0005-0000-0000-000009020000}"/>
    <cellStyle name="Normal 3 2 3 2" xfId="681" xr:uid="{00000000-0005-0000-0000-00000A020000}"/>
    <cellStyle name="Normal 3 2 4" xfId="398" xr:uid="{00000000-0005-0000-0000-00000B020000}"/>
    <cellStyle name="Normal 3 2 4 2" xfId="682" xr:uid="{00000000-0005-0000-0000-00000C020000}"/>
    <cellStyle name="Normal 3 2 5" xfId="399" xr:uid="{00000000-0005-0000-0000-00000D020000}"/>
    <cellStyle name="Normal 3 2 5 2" xfId="683" xr:uid="{00000000-0005-0000-0000-00000E020000}"/>
    <cellStyle name="Normal 3 2 6" xfId="400" xr:uid="{00000000-0005-0000-0000-00000F020000}"/>
    <cellStyle name="Normal 3 2 6 2" xfId="684" xr:uid="{00000000-0005-0000-0000-000010020000}"/>
    <cellStyle name="Normal 3 2 7" xfId="685" xr:uid="{00000000-0005-0000-0000-000011020000}"/>
    <cellStyle name="Normal 3 2 8" xfId="395" xr:uid="{00000000-0005-0000-0000-000012020000}"/>
    <cellStyle name="Normal 3 2_Main Allocation Sheet" xfId="401" xr:uid="{00000000-0005-0000-0000-000013020000}"/>
    <cellStyle name="Normal 3 3" xfId="402" xr:uid="{00000000-0005-0000-0000-000014020000}"/>
    <cellStyle name="Normal 3 3 2" xfId="577" xr:uid="{00000000-0005-0000-0000-000015020000}"/>
    <cellStyle name="Normal 3 4" xfId="403" xr:uid="{00000000-0005-0000-0000-000016020000}"/>
    <cellStyle name="Normal 3 5" xfId="404" xr:uid="{00000000-0005-0000-0000-000017020000}"/>
    <cellStyle name="Normal 3 6" xfId="405" xr:uid="{00000000-0005-0000-0000-000018020000}"/>
    <cellStyle name="Normal 3 7" xfId="406" xr:uid="{00000000-0005-0000-0000-000019020000}"/>
    <cellStyle name="Normal 3 8" xfId="407" xr:uid="{00000000-0005-0000-0000-00001A020000}"/>
    <cellStyle name="Normal 3 9" xfId="408" xr:uid="{00000000-0005-0000-0000-00001B020000}"/>
    <cellStyle name="Normal 3_2014-15 SBS Invoice Plans v2" xfId="409" xr:uid="{00000000-0005-0000-0000-00001C020000}"/>
    <cellStyle name="Normal 30" xfId="59" xr:uid="{00000000-0005-0000-0000-00001D020000}"/>
    <cellStyle name="Normal 30 2" xfId="578" xr:uid="{00000000-0005-0000-0000-00001E020000}"/>
    <cellStyle name="Normal 30 3" xfId="722" xr:uid="{00000000-0005-0000-0000-00001F020000}"/>
    <cellStyle name="Normal 31" xfId="60" xr:uid="{00000000-0005-0000-0000-000020020000}"/>
    <cellStyle name="Normal 31 2" xfId="579" xr:uid="{00000000-0005-0000-0000-000021020000}"/>
    <cellStyle name="Normal 31 3" xfId="723" xr:uid="{00000000-0005-0000-0000-000022020000}"/>
    <cellStyle name="Normal 31 4" xfId="410" xr:uid="{00000000-0005-0000-0000-000023020000}"/>
    <cellStyle name="Normal 32" xfId="61" xr:uid="{00000000-0005-0000-0000-000024020000}"/>
    <cellStyle name="Normal 32 2" xfId="580" xr:uid="{00000000-0005-0000-0000-000025020000}"/>
    <cellStyle name="Normal 32 3" xfId="724" xr:uid="{00000000-0005-0000-0000-000026020000}"/>
    <cellStyle name="Normal 32 4" xfId="411" xr:uid="{00000000-0005-0000-0000-000027020000}"/>
    <cellStyle name="Normal 33" xfId="62" xr:uid="{00000000-0005-0000-0000-000028020000}"/>
    <cellStyle name="Normal 33 2" xfId="581" xr:uid="{00000000-0005-0000-0000-000029020000}"/>
    <cellStyle name="Normal 33 3" xfId="725" xr:uid="{00000000-0005-0000-0000-00002A020000}"/>
    <cellStyle name="Normal 34" xfId="63" xr:uid="{00000000-0005-0000-0000-00002B020000}"/>
    <cellStyle name="Normal 34 2" xfId="582" xr:uid="{00000000-0005-0000-0000-00002C020000}"/>
    <cellStyle name="Normal 34 3" xfId="726" xr:uid="{00000000-0005-0000-0000-00002D020000}"/>
    <cellStyle name="Normal 35" xfId="64" xr:uid="{00000000-0005-0000-0000-00002E020000}"/>
    <cellStyle name="Normal 35 2" xfId="686" xr:uid="{00000000-0005-0000-0000-00002F020000}"/>
    <cellStyle name="Normal 35 3" xfId="412" xr:uid="{00000000-0005-0000-0000-000030020000}"/>
    <cellStyle name="Normal 36" xfId="65" xr:uid="{00000000-0005-0000-0000-000031020000}"/>
    <cellStyle name="Normal 36 2" xfId="583" xr:uid="{00000000-0005-0000-0000-000032020000}"/>
    <cellStyle name="Normal 36 3" xfId="727" xr:uid="{00000000-0005-0000-0000-000033020000}"/>
    <cellStyle name="Normal 37" xfId="66" xr:uid="{00000000-0005-0000-0000-000034020000}"/>
    <cellStyle name="Normal 37 2" xfId="413" xr:uid="{00000000-0005-0000-0000-000035020000}"/>
    <cellStyle name="Normal 38" xfId="67" xr:uid="{00000000-0005-0000-0000-000036020000}"/>
    <cellStyle name="Normal 38 2" xfId="584" xr:uid="{00000000-0005-0000-0000-000037020000}"/>
    <cellStyle name="Normal 38 3" xfId="728" xr:uid="{00000000-0005-0000-0000-000038020000}"/>
    <cellStyle name="Normal 39" xfId="68" xr:uid="{00000000-0005-0000-0000-000039020000}"/>
    <cellStyle name="Normal 39 2" xfId="585" xr:uid="{00000000-0005-0000-0000-00003A020000}"/>
    <cellStyle name="Normal 39 3" xfId="729" xr:uid="{00000000-0005-0000-0000-00003B020000}"/>
    <cellStyle name="Normal 4" xfId="31" xr:uid="{00000000-0005-0000-0000-00003C020000}"/>
    <cellStyle name="Normal 4 10" xfId="414" xr:uid="{00000000-0005-0000-0000-00003D020000}"/>
    <cellStyle name="Normal 4 2" xfId="139" xr:uid="{00000000-0005-0000-0000-00003E020000}"/>
    <cellStyle name="Normal 4 2 2" xfId="687" xr:uid="{00000000-0005-0000-0000-00003F020000}"/>
    <cellStyle name="Normal 4 2 3" xfId="415" xr:uid="{00000000-0005-0000-0000-000040020000}"/>
    <cellStyle name="Normal 4 2 4" xfId="140" xr:uid="{00000000-0005-0000-0000-000041020000}"/>
    <cellStyle name="Normal 4 3" xfId="416" xr:uid="{00000000-0005-0000-0000-000042020000}"/>
    <cellStyle name="Normal 4 4" xfId="417" xr:uid="{00000000-0005-0000-0000-000043020000}"/>
    <cellStyle name="Normal 4 5" xfId="418" xr:uid="{00000000-0005-0000-0000-000044020000}"/>
    <cellStyle name="Normal 4 6" xfId="419" xr:uid="{00000000-0005-0000-0000-000045020000}"/>
    <cellStyle name="Normal 4 7" xfId="420" xr:uid="{00000000-0005-0000-0000-000046020000}"/>
    <cellStyle name="Normal 4 8" xfId="421" xr:uid="{00000000-0005-0000-0000-000047020000}"/>
    <cellStyle name="Normal 4 9" xfId="688" xr:uid="{00000000-0005-0000-0000-000048020000}"/>
    <cellStyle name="Normal 4_2014-15 SBS Invoice Plans v2" xfId="422" xr:uid="{00000000-0005-0000-0000-000049020000}"/>
    <cellStyle name="Normal 40" xfId="69" xr:uid="{00000000-0005-0000-0000-00004A020000}"/>
    <cellStyle name="Normal 40 2" xfId="586" xr:uid="{00000000-0005-0000-0000-00004B020000}"/>
    <cellStyle name="Normal 40 3" xfId="730" xr:uid="{00000000-0005-0000-0000-00004C020000}"/>
    <cellStyle name="Normal 41" xfId="70" xr:uid="{00000000-0005-0000-0000-00004D020000}"/>
    <cellStyle name="Normal 41 2" xfId="587" xr:uid="{00000000-0005-0000-0000-00004E020000}"/>
    <cellStyle name="Normal 41 3" xfId="731" xr:uid="{00000000-0005-0000-0000-00004F020000}"/>
    <cellStyle name="Normal 42" xfId="71" xr:uid="{00000000-0005-0000-0000-000050020000}"/>
    <cellStyle name="Normal 42 2" xfId="507" xr:uid="{00000000-0005-0000-0000-000051020000}"/>
    <cellStyle name="Normal 43" xfId="72" xr:uid="{00000000-0005-0000-0000-000052020000}"/>
    <cellStyle name="Normal 43 2" xfId="513" xr:uid="{00000000-0005-0000-0000-000053020000}"/>
    <cellStyle name="Normal 44" xfId="73" xr:uid="{00000000-0005-0000-0000-000054020000}"/>
    <cellStyle name="Normal 44 2" xfId="707" xr:uid="{00000000-0005-0000-0000-000055020000}"/>
    <cellStyle name="Normal 45" xfId="74" xr:uid="{00000000-0005-0000-0000-000056020000}"/>
    <cellStyle name="Normal 45 2" xfId="745" xr:uid="{00000000-0005-0000-0000-000057020000}"/>
    <cellStyle name="Normal 46" xfId="75" xr:uid="{00000000-0005-0000-0000-000058020000}"/>
    <cellStyle name="Normal 47" xfId="76" xr:uid="{00000000-0005-0000-0000-000059020000}"/>
    <cellStyle name="Normal 47 2" xfId="746" xr:uid="{00000000-0005-0000-0000-00005A020000}"/>
    <cellStyle name="Normal 48" xfId="77" xr:uid="{00000000-0005-0000-0000-00005B020000}"/>
    <cellStyle name="Normal 49" xfId="78" xr:uid="{00000000-0005-0000-0000-00005C020000}"/>
    <cellStyle name="Normal 5" xfId="32" xr:uid="{00000000-0005-0000-0000-00005D020000}"/>
    <cellStyle name="Normal 5 11" xfId="826" xr:uid="{4148F931-38AD-4264-9C4B-C217E1E4E7E8}"/>
    <cellStyle name="Normal 5 2" xfId="424" xr:uid="{00000000-0005-0000-0000-00005E020000}"/>
    <cellStyle name="Normal 5 3" xfId="689" xr:uid="{00000000-0005-0000-0000-00005F020000}"/>
    <cellStyle name="Normal 5 4" xfId="704" xr:uid="{00000000-0005-0000-0000-000060020000}"/>
    <cellStyle name="Normal 5 5" xfId="423" xr:uid="{00000000-0005-0000-0000-000061020000}"/>
    <cellStyle name="Normal 5 6" xfId="991" xr:uid="{4F5D9C0C-0E9B-4709-B142-7B8F36C56E92}"/>
    <cellStyle name="Normal 5_2014-15 SBS Invoice Plans v2" xfId="425" xr:uid="{00000000-0005-0000-0000-000062020000}"/>
    <cellStyle name="Normal 50" xfId="79" xr:uid="{00000000-0005-0000-0000-000063020000}"/>
    <cellStyle name="Normal 51" xfId="80" xr:uid="{00000000-0005-0000-0000-000064020000}"/>
    <cellStyle name="Normal 52" xfId="81" xr:uid="{00000000-0005-0000-0000-000065020000}"/>
    <cellStyle name="Normal 53" xfId="82" xr:uid="{00000000-0005-0000-0000-000066020000}"/>
    <cellStyle name="Normal 54" xfId="83" xr:uid="{00000000-0005-0000-0000-000067020000}"/>
    <cellStyle name="Normal 55" xfId="84" xr:uid="{00000000-0005-0000-0000-000068020000}"/>
    <cellStyle name="Normal 56" xfId="85" xr:uid="{00000000-0005-0000-0000-000069020000}"/>
    <cellStyle name="Normal 57" xfId="86" xr:uid="{00000000-0005-0000-0000-00006A020000}"/>
    <cellStyle name="Normal 58" xfId="87" xr:uid="{00000000-0005-0000-0000-00006B020000}"/>
    <cellStyle name="Normal 59" xfId="88" xr:uid="{00000000-0005-0000-0000-00006C020000}"/>
    <cellStyle name="Normal 6" xfId="33" xr:uid="{00000000-0005-0000-0000-00006D020000}"/>
    <cellStyle name="Normal 6 2" xfId="427" xr:uid="{00000000-0005-0000-0000-00006E020000}"/>
    <cellStyle name="Normal 6 2 2" xfId="588" xr:uid="{00000000-0005-0000-0000-00006F020000}"/>
    <cellStyle name="Normal 6 3" xfId="690" xr:uid="{00000000-0005-0000-0000-000070020000}"/>
    <cellStyle name="Normal 6 4" xfId="426" xr:uid="{00000000-0005-0000-0000-000071020000}"/>
    <cellStyle name="Normal 6_2014-15 SBS Invoice Plans v2" xfId="428" xr:uid="{00000000-0005-0000-0000-000072020000}"/>
    <cellStyle name="Normal 60" xfId="89" xr:uid="{00000000-0005-0000-0000-000073020000}"/>
    <cellStyle name="Normal 61" xfId="90" xr:uid="{00000000-0005-0000-0000-000074020000}"/>
    <cellStyle name="Normal 62" xfId="91" xr:uid="{00000000-0005-0000-0000-000075020000}"/>
    <cellStyle name="Normal 63" xfId="92" xr:uid="{00000000-0005-0000-0000-000076020000}"/>
    <cellStyle name="Normal 64" xfId="93" xr:uid="{00000000-0005-0000-0000-000077020000}"/>
    <cellStyle name="Normal 65" xfId="94" xr:uid="{00000000-0005-0000-0000-000078020000}"/>
    <cellStyle name="Normal 66" xfId="95" xr:uid="{00000000-0005-0000-0000-000079020000}"/>
    <cellStyle name="Normal 67" xfId="96" xr:uid="{00000000-0005-0000-0000-00007A020000}"/>
    <cellStyle name="Normal 68" xfId="97" xr:uid="{00000000-0005-0000-0000-00007B020000}"/>
    <cellStyle name="Normal 69" xfId="98" xr:uid="{00000000-0005-0000-0000-00007C020000}"/>
    <cellStyle name="Normal 7" xfId="34" xr:uid="{00000000-0005-0000-0000-00007D020000}"/>
    <cellStyle name="Normal 7 2" xfId="430" xr:uid="{00000000-0005-0000-0000-00007E020000}"/>
    <cellStyle name="Normal 7 2 2" xfId="589" xr:uid="{00000000-0005-0000-0000-00007F020000}"/>
    <cellStyle name="Normal 7 3" xfId="691" xr:uid="{00000000-0005-0000-0000-000080020000}"/>
    <cellStyle name="Normal 7 4" xfId="429" xr:uid="{00000000-0005-0000-0000-000081020000}"/>
    <cellStyle name="Normal 7_2014-15 SBS Invoice Plans v2" xfId="431" xr:uid="{00000000-0005-0000-0000-000082020000}"/>
    <cellStyle name="Normal 70" xfId="99" xr:uid="{00000000-0005-0000-0000-000083020000}"/>
    <cellStyle name="Normal 71" xfId="100" xr:uid="{00000000-0005-0000-0000-000084020000}"/>
    <cellStyle name="Normal 72" xfId="101" xr:uid="{00000000-0005-0000-0000-000085020000}"/>
    <cellStyle name="Normal 73" xfId="102" xr:uid="{00000000-0005-0000-0000-000086020000}"/>
    <cellStyle name="Normal 74" xfId="103" xr:uid="{00000000-0005-0000-0000-000087020000}"/>
    <cellStyle name="Normal 75" xfId="104" xr:uid="{00000000-0005-0000-0000-000088020000}"/>
    <cellStyle name="Normal 76" xfId="105" xr:uid="{00000000-0005-0000-0000-000089020000}"/>
    <cellStyle name="Normal 77" xfId="106" xr:uid="{00000000-0005-0000-0000-00008A020000}"/>
    <cellStyle name="Normal 78" xfId="107" xr:uid="{00000000-0005-0000-0000-00008B020000}"/>
    <cellStyle name="Normal 79" xfId="108" xr:uid="{00000000-0005-0000-0000-00008C020000}"/>
    <cellStyle name="Normal 8" xfId="35" xr:uid="{00000000-0005-0000-0000-00008D020000}"/>
    <cellStyle name="Normal 8 2" xfId="432" xr:uid="{00000000-0005-0000-0000-00008E020000}"/>
    <cellStyle name="Normal 8 2 2" xfId="591" xr:uid="{00000000-0005-0000-0000-00008F020000}"/>
    <cellStyle name="Normal 8 3" xfId="590" xr:uid="{00000000-0005-0000-0000-000090020000}"/>
    <cellStyle name="Normal 80" xfId="109" xr:uid="{00000000-0005-0000-0000-000091020000}"/>
    <cellStyle name="Normal 81" xfId="110" xr:uid="{00000000-0005-0000-0000-000092020000}"/>
    <cellStyle name="Normal 82" xfId="111" xr:uid="{00000000-0005-0000-0000-000093020000}"/>
    <cellStyle name="Normal 83" xfId="112" xr:uid="{00000000-0005-0000-0000-000094020000}"/>
    <cellStyle name="Normal 84" xfId="113" xr:uid="{00000000-0005-0000-0000-000095020000}"/>
    <cellStyle name="Normal 85" xfId="114" xr:uid="{00000000-0005-0000-0000-000096020000}"/>
    <cellStyle name="Normal 86" xfId="115" xr:uid="{00000000-0005-0000-0000-000097020000}"/>
    <cellStyle name="Normal 87" xfId="116" xr:uid="{00000000-0005-0000-0000-000098020000}"/>
    <cellStyle name="Normal 88" xfId="117" xr:uid="{00000000-0005-0000-0000-000099020000}"/>
    <cellStyle name="Normal 89" xfId="118" xr:uid="{00000000-0005-0000-0000-00009A020000}"/>
    <cellStyle name="Normal 9" xfId="36" xr:uid="{00000000-0005-0000-0000-00009B020000}"/>
    <cellStyle name="Normal 9 2" xfId="434" xr:uid="{00000000-0005-0000-0000-00009C020000}"/>
    <cellStyle name="Normal 9 2 2" xfId="592" xr:uid="{00000000-0005-0000-0000-00009D020000}"/>
    <cellStyle name="Normal 9 2 2 2" xfId="797" xr:uid="{00000000-0005-0000-0000-00009E020000}"/>
    <cellStyle name="Normal 9 2 2 2 2" xfId="970" xr:uid="{6B75F6F0-9D83-47AA-84AF-912D885E8F75}"/>
    <cellStyle name="Normal 9 2 2 2 2 2" xfId="1247" xr:uid="{211F48F0-8EAF-4C3E-9AB0-F442E448CBAF}"/>
    <cellStyle name="Normal 9 2 2 2 3" xfId="1120" xr:uid="{620CF5E5-84EE-4E26-9E6C-E39CC714B952}"/>
    <cellStyle name="Normal 9 2 2 3" xfId="886" xr:uid="{6A7EFAED-A995-4A94-8FED-64FF2F4F9B90}"/>
    <cellStyle name="Normal 9 2 2 3 2" xfId="1185" xr:uid="{3FBE9546-ABCF-4095-AFA5-F58ACC7C2E67}"/>
    <cellStyle name="Normal 9 2 2 4" xfId="1059" xr:uid="{B399776D-93C3-4569-833F-8C3CC01964A1}"/>
    <cellStyle name="Normal 9 2 3" xfId="785" xr:uid="{00000000-0005-0000-0000-00009F020000}"/>
    <cellStyle name="Normal 9 2 3 2" xfId="958" xr:uid="{2CEF13B9-BF97-44B8-924F-B6954C3A6905}"/>
    <cellStyle name="Normal 9 2 3 2 2" xfId="1235" xr:uid="{8817E805-53E1-4B06-97A2-53F161927BBA}"/>
    <cellStyle name="Normal 9 2 3 3" xfId="1108" xr:uid="{4C55BC50-284C-42DF-9BD4-7611448EA1F1}"/>
    <cellStyle name="Normal 9 2 4" xfId="858" xr:uid="{CA41A981-0BA1-4EE8-89A5-5E017E6B3796}"/>
    <cellStyle name="Normal 9 2 4 2" xfId="1173" xr:uid="{1EB1B1E2-A05C-47A2-82AB-2480DD55DBDE}"/>
    <cellStyle name="Normal 9 2 5" xfId="1047" xr:uid="{77371C70-D884-430F-AAF3-FCE31A17DD4F}"/>
    <cellStyle name="Normal 9 3" xfId="435" xr:uid="{00000000-0005-0000-0000-0000A0020000}"/>
    <cellStyle name="Normal 9 3 2" xfId="593" xr:uid="{00000000-0005-0000-0000-0000A1020000}"/>
    <cellStyle name="Normal 9 4" xfId="433" xr:uid="{00000000-0005-0000-0000-0000A2020000}"/>
    <cellStyle name="Normal 9_2014-15 SBS Invoice Plans v2" xfId="436" xr:uid="{00000000-0005-0000-0000-0000A3020000}"/>
    <cellStyle name="Normal 90" xfId="119" xr:uid="{00000000-0005-0000-0000-0000A4020000}"/>
    <cellStyle name="Normal 91" xfId="120" xr:uid="{00000000-0005-0000-0000-0000A5020000}"/>
    <cellStyle name="Normal 92" xfId="121" xr:uid="{00000000-0005-0000-0000-0000A6020000}"/>
    <cellStyle name="Normal 93" xfId="122" xr:uid="{00000000-0005-0000-0000-0000A7020000}"/>
    <cellStyle name="Normal 94" xfId="123" xr:uid="{00000000-0005-0000-0000-0000A8020000}"/>
    <cellStyle name="Normal 95" xfId="124" xr:uid="{00000000-0005-0000-0000-0000A9020000}"/>
    <cellStyle name="Normal 96" xfId="125" xr:uid="{00000000-0005-0000-0000-0000AA020000}"/>
    <cellStyle name="Normal 97" xfId="126" xr:uid="{00000000-0005-0000-0000-0000AB020000}"/>
    <cellStyle name="Normal 98" xfId="127" xr:uid="{00000000-0005-0000-0000-0000AC020000}"/>
    <cellStyle name="Normal 99" xfId="128" xr:uid="{00000000-0005-0000-0000-0000AD020000}"/>
    <cellStyle name="Normal_DP11 2002 03" xfId="999" xr:uid="{7E85B90B-FAF3-48F0-8691-E5D4722CA470}"/>
    <cellStyle name="Normal_Sheet2" xfId="2" xr:uid="{00000000-0005-0000-0000-0000AE020000}"/>
    <cellStyle name="NormalStyleCurrency" xfId="437" xr:uid="{00000000-0005-0000-0000-0000AF020000}"/>
    <cellStyle name="NormalStyleText" xfId="438" xr:uid="{00000000-0005-0000-0000-0000B0020000}"/>
    <cellStyle name="Note 2" xfId="440" xr:uid="{00000000-0005-0000-0000-0000B1020000}"/>
    <cellStyle name="Note 2 2" xfId="441" xr:uid="{00000000-0005-0000-0000-0000B2020000}"/>
    <cellStyle name="Note 2 2 2" xfId="596" xr:uid="{00000000-0005-0000-0000-0000B3020000}"/>
    <cellStyle name="Note 2 2 2 2" xfId="889" xr:uid="{95BAC054-A877-40F8-9922-7AD3E2C4F12E}"/>
    <cellStyle name="Note 2 2 3" xfId="734" xr:uid="{00000000-0005-0000-0000-0000B4020000}"/>
    <cellStyle name="Note 2 2 3 2" xfId="914" xr:uid="{54281DD2-E4C4-4696-BA6B-6CBEAF69DFD4}"/>
    <cellStyle name="Note 2 2 4" xfId="861" xr:uid="{1404522D-DE50-4743-897D-C615742D7DE0}"/>
    <cellStyle name="Note 2 3" xfId="595" xr:uid="{00000000-0005-0000-0000-0000B5020000}"/>
    <cellStyle name="Note 2 3 2" xfId="888" xr:uid="{59171132-8462-479A-95CF-7167586F0668}"/>
    <cellStyle name="Note 2 4" xfId="733" xr:uid="{00000000-0005-0000-0000-0000B6020000}"/>
    <cellStyle name="Note 2 4 2" xfId="913" xr:uid="{0802B3A7-E145-41BD-973F-7543CF8F0711}"/>
    <cellStyle name="Note 2 5" xfId="860" xr:uid="{CE8073C7-DD71-4EC3-9BCB-1623495AA214}"/>
    <cellStyle name="Note 2_Academies HAL development version 10May11" xfId="442" xr:uid="{00000000-0005-0000-0000-0000B7020000}"/>
    <cellStyle name="Note 3" xfId="443" xr:uid="{00000000-0005-0000-0000-0000B8020000}"/>
    <cellStyle name="Note 3 2" xfId="735" xr:uid="{00000000-0005-0000-0000-0000B9020000}"/>
    <cellStyle name="Note 3 2 2" xfId="915" xr:uid="{DEA2E1C1-B88D-4069-8830-183508F5BD2E}"/>
    <cellStyle name="Note 3 3" xfId="862" xr:uid="{3040D4E8-7A21-4C5A-A4EA-94B7E31A2BA2}"/>
    <cellStyle name="Note 4" xfId="444" xr:uid="{00000000-0005-0000-0000-0000BA020000}"/>
    <cellStyle name="Note 4 2" xfId="736" xr:uid="{00000000-0005-0000-0000-0000BB020000}"/>
    <cellStyle name="Note 4 2 2" xfId="916" xr:uid="{02689863-1B30-429B-AB14-23993F359E4E}"/>
    <cellStyle name="Note 4 3" xfId="863" xr:uid="{21479EC8-0388-4B12-86E8-7498CC204E83}"/>
    <cellStyle name="Note 5" xfId="445" xr:uid="{00000000-0005-0000-0000-0000BC020000}"/>
    <cellStyle name="Note 5 2" xfId="737" xr:uid="{00000000-0005-0000-0000-0000BD020000}"/>
    <cellStyle name="Note 5 2 2" xfId="917" xr:uid="{AACC9CA8-FCA1-4882-9D4E-F1234F47BF85}"/>
    <cellStyle name="Note 5 3" xfId="864" xr:uid="{200F54ED-F1DE-444B-91D2-56F8CBEB0D8E}"/>
    <cellStyle name="Note 6" xfId="446" xr:uid="{00000000-0005-0000-0000-0000BE020000}"/>
    <cellStyle name="Note 6 2" xfId="597" xr:uid="{00000000-0005-0000-0000-0000BF020000}"/>
    <cellStyle name="Note 6 2 2" xfId="890" xr:uid="{F0863E9D-38DB-4849-865D-ECDA18606862}"/>
    <cellStyle name="Note 6 3" xfId="738" xr:uid="{00000000-0005-0000-0000-0000C0020000}"/>
    <cellStyle name="Note 6 3 2" xfId="918" xr:uid="{24A6EA48-BC1B-4DD3-98FA-03B6615BED08}"/>
    <cellStyle name="Note 6 4" xfId="865" xr:uid="{D9DB277F-3051-4F69-9969-E45E4AC68A3A}"/>
    <cellStyle name="Note 7" xfId="594" xr:uid="{00000000-0005-0000-0000-0000C1020000}"/>
    <cellStyle name="Note 7 2" xfId="887" xr:uid="{A7480D79-ED8F-4F48-A47D-6D2C152AE756}"/>
    <cellStyle name="Note 8" xfId="732" xr:uid="{00000000-0005-0000-0000-0000C2020000}"/>
    <cellStyle name="Note 8 2" xfId="912" xr:uid="{3B8ACF80-E592-49A8-982A-4655DC389365}"/>
    <cellStyle name="Note 9" xfId="439" xr:uid="{00000000-0005-0000-0000-0000C3020000}"/>
    <cellStyle name="Note 9 2" xfId="859" xr:uid="{C6BF46BF-C016-4A8F-BDDB-107E7349F11D}"/>
    <cellStyle name="Notes" xfId="447" xr:uid="{00000000-0005-0000-0000-0000C4020000}"/>
    <cellStyle name="Number" xfId="37" xr:uid="{00000000-0005-0000-0000-0000C5020000}"/>
    <cellStyle name="Number 2" xfId="692" xr:uid="{00000000-0005-0000-0000-0000C6020000}"/>
    <cellStyle name="Output 2" xfId="449" xr:uid="{00000000-0005-0000-0000-0000C7020000}"/>
    <cellStyle name="Output 2 2" xfId="740" xr:uid="{00000000-0005-0000-0000-0000C8020000}"/>
    <cellStyle name="Output 2 2 2" xfId="920" xr:uid="{4625DD1A-42F4-4706-9A7F-655C467DCEAB}"/>
    <cellStyle name="Output 2 3" xfId="867" xr:uid="{744FF11A-3486-420B-9B12-C982601BBA6E}"/>
    <cellStyle name="Output 3" xfId="450" xr:uid="{00000000-0005-0000-0000-0000C9020000}"/>
    <cellStyle name="Output 3 2" xfId="741" xr:uid="{00000000-0005-0000-0000-0000CA020000}"/>
    <cellStyle name="Output 3 2 2" xfId="921" xr:uid="{9233336E-1683-4631-885C-C5FDDF5A2AEA}"/>
    <cellStyle name="Output 3 3" xfId="868" xr:uid="{F62FE77B-9982-4802-AFA8-5AC8555B2648}"/>
    <cellStyle name="Output 4" xfId="693" xr:uid="{00000000-0005-0000-0000-0000CB020000}"/>
    <cellStyle name="Output 4 2" xfId="909" xr:uid="{51FA2B5D-4F3C-47D7-9C54-86C027A7764C}"/>
    <cellStyle name="Output 5" xfId="739" xr:uid="{00000000-0005-0000-0000-0000CC020000}"/>
    <cellStyle name="Output 5 2" xfId="919" xr:uid="{7469C3EF-F1A7-4358-B1A9-9FE4E6119D75}"/>
    <cellStyle name="Output 6" xfId="448" xr:uid="{00000000-0005-0000-0000-0000CD020000}"/>
    <cellStyle name="Output 6 2" xfId="866" xr:uid="{85240149-EFFE-43BA-8117-0C87DC659C05}"/>
    <cellStyle name="Percent" xfId="817" builtinId="5"/>
    <cellStyle name="Percent 2" xfId="38" xr:uid="{00000000-0005-0000-0000-0000CF020000}"/>
    <cellStyle name="Percent 2 2" xfId="452" xr:uid="{00000000-0005-0000-0000-0000D0020000}"/>
    <cellStyle name="Percent 2 2 2" xfId="599" xr:uid="{00000000-0005-0000-0000-0000D1020000}"/>
    <cellStyle name="Percent 2 3" xfId="598" xr:uid="{00000000-0005-0000-0000-0000D2020000}"/>
    <cellStyle name="Percent 2 4" xfId="451" xr:uid="{00000000-0005-0000-0000-0000D3020000}"/>
    <cellStyle name="Percent 2 5" xfId="759" xr:uid="{00000000-0005-0000-0000-0000D4020000}"/>
    <cellStyle name="Percent 3" xfId="39" xr:uid="{00000000-0005-0000-0000-0000D5020000}"/>
    <cellStyle name="Percent 3 2" xfId="694" xr:uid="{00000000-0005-0000-0000-0000D6020000}"/>
    <cellStyle name="Percent 3 3" xfId="453" xr:uid="{00000000-0005-0000-0000-0000D7020000}"/>
    <cellStyle name="Percent 4" xfId="454" xr:uid="{00000000-0005-0000-0000-0000D8020000}"/>
    <cellStyle name="Percent 4 2" xfId="695" xr:uid="{00000000-0005-0000-0000-0000D9020000}"/>
    <cellStyle name="Percent 5" xfId="455" xr:uid="{00000000-0005-0000-0000-0000DA020000}"/>
    <cellStyle name="Percent 5 2" xfId="696" xr:uid="{00000000-0005-0000-0000-0000DB020000}"/>
    <cellStyle name="Percent 6" xfId="456" xr:uid="{00000000-0005-0000-0000-0000DC020000}"/>
    <cellStyle name="Percent 6 2" xfId="697" xr:uid="{00000000-0005-0000-0000-0000DD020000}"/>
    <cellStyle name="Percent 7" xfId="457" xr:uid="{00000000-0005-0000-0000-0000DE020000}"/>
    <cellStyle name="Percent 8" xfId="698" xr:uid="{00000000-0005-0000-0000-0000DF020000}"/>
    <cellStyle name="Percent(1)" xfId="458" xr:uid="{00000000-0005-0000-0000-0000E0020000}"/>
    <cellStyle name="Percent(1) 2" xfId="600" xr:uid="{00000000-0005-0000-0000-0000E1020000}"/>
    <cellStyle name="Percent(2)" xfId="459" xr:uid="{00000000-0005-0000-0000-0000E2020000}"/>
    <cellStyle name="Percent(2) 2" xfId="601" xr:uid="{00000000-0005-0000-0000-0000E3020000}"/>
    <cellStyle name="PRM" xfId="460" xr:uid="{00000000-0005-0000-0000-0000E4020000}"/>
    <cellStyle name="PRM 2" xfId="602" xr:uid="{00000000-0005-0000-0000-0000E5020000}"/>
    <cellStyle name="provisional PN158/97" xfId="40" xr:uid="{00000000-0005-0000-0000-0000E6020000}"/>
    <cellStyle name="PSChar" xfId="461" xr:uid="{00000000-0005-0000-0000-0000E7020000}"/>
    <cellStyle name="PSHeading" xfId="462" xr:uid="{00000000-0005-0000-0000-0000E8020000}"/>
    <cellStyle name="PSHeading 2" xfId="869" xr:uid="{15F6CBA9-240B-40C2-9794-7A38E14B28FD}"/>
    <cellStyle name="P嗴_x000c_〘 ńバ঒〘 " xfId="463" xr:uid="{00000000-0005-0000-0000-0000E9020000}"/>
    <cellStyle name="P嗴_x000c_〘 ńバ঒〘  2" xfId="464" xr:uid="{00000000-0005-0000-0000-0000EA020000}"/>
    <cellStyle name="P嗴_x000c_〘 ńバ঒〘  2 2" xfId="699" xr:uid="{00000000-0005-0000-0000-0000EB020000}"/>
    <cellStyle name="P嗴_x000c_〘 ńバ঒〘  3" xfId="700" xr:uid="{00000000-0005-0000-0000-0000EC020000}"/>
    <cellStyle name="P嗴_x000c_〘 ńバ঒〘 _Main Allocation Sheet" xfId="465" xr:uid="{00000000-0005-0000-0000-0000ED020000}"/>
    <cellStyle name="Row_Headings" xfId="466" xr:uid="{00000000-0005-0000-0000-0000EE020000}"/>
    <cellStyle name="S42 £" xfId="467" xr:uid="{00000000-0005-0000-0000-0000EF020000}"/>
    <cellStyle name="S42 £ 2" xfId="786" xr:uid="{00000000-0005-0000-0000-0000F0020000}"/>
    <cellStyle name="S42 £ 2 2" xfId="959" xr:uid="{29A84A11-9E1E-4A7E-BB61-F8CE347D1562}"/>
    <cellStyle name="S42 £ 2 2 2" xfId="1236" xr:uid="{8766EE0D-1818-4A9D-A814-4A80730A18FC}"/>
    <cellStyle name="S42 £ 2 3" xfId="1109" xr:uid="{619DCF27-949E-4BDF-B774-01851432AFA0}"/>
    <cellStyle name="S42 £ 3" xfId="870" xr:uid="{CA1675F8-307B-4B5D-A0DD-2A56EF484C3E}"/>
    <cellStyle name="S42 £ 3 2" xfId="1174" xr:uid="{2A1A3AEF-864C-467D-A476-826D2204154D}"/>
    <cellStyle name="S42 £ 4" xfId="1048" xr:uid="{F4020069-62D9-42E8-8649-A42F4EFB6C67}"/>
    <cellStyle name="S42 Clmnhd" xfId="468" xr:uid="{00000000-0005-0000-0000-0000F1020000}"/>
    <cellStyle name="S42 k" xfId="469" xr:uid="{00000000-0005-0000-0000-0000F2020000}"/>
    <cellStyle name="S42 k TOT" xfId="470" xr:uid="{00000000-0005-0000-0000-0000F3020000}"/>
    <cellStyle name="S42 k_Schools_AEP_2011-12v3" xfId="471" xr:uid="{00000000-0005-0000-0000-0000F4020000}"/>
    <cellStyle name="S42 list" xfId="472" xr:uid="{00000000-0005-0000-0000-0000F5020000}"/>
    <cellStyle name="S42 percent" xfId="473" xr:uid="{00000000-0005-0000-0000-0000F6020000}"/>
    <cellStyle name="S42 SUB" xfId="474" xr:uid="{00000000-0005-0000-0000-0000F7020000}"/>
    <cellStyle name="Sheet Title" xfId="475" xr:uid="{00000000-0005-0000-0000-0000F8020000}"/>
    <cellStyle name="Source" xfId="476" xr:uid="{00000000-0005-0000-0000-0000F9020000}"/>
    <cellStyle name="Source 2" xfId="603" xr:uid="{00000000-0005-0000-0000-0000FA020000}"/>
    <cellStyle name="StandardStyle" xfId="749" xr:uid="{00000000-0005-0000-0000-0000FB020000}"/>
    <cellStyle name="StandardStyle 10" xfId="998" xr:uid="{6ED98E44-E039-4D11-8C49-A951128B2348}"/>
    <cellStyle name="StandardStyle 2" xfId="993" xr:uid="{527EDFEE-00B5-4276-A8F5-99B6AF1B20CC}"/>
    <cellStyle name="StandardStyle 2 2" xfId="1000" xr:uid="{341A7489-C23F-40E9-A079-BB4012750B18}"/>
    <cellStyle name="StandardStyle 3" xfId="1001" xr:uid="{377683EE-E85A-4869-A73D-BCD865244801}"/>
    <cellStyle name="StandardStyle 5" xfId="994" xr:uid="{1C7B8922-33C8-4F4E-BBC4-CE043905442B}"/>
    <cellStyle name="StandardStyle 6" xfId="995" xr:uid="{348BB97A-B488-40F2-85FB-187B5C9DCA87}"/>
    <cellStyle name="StandardStyle 7" xfId="996" xr:uid="{2D834BE4-906D-4700-974E-6100500BEDFD}"/>
    <cellStyle name="StandardStyle 8" xfId="1013" xr:uid="{20BA1C5A-5690-4DBB-B629-299DAE275827}"/>
    <cellStyle name="Style 1" xfId="477" xr:uid="{00000000-0005-0000-0000-0000FC020000}"/>
    <cellStyle name="Style 1 2" xfId="478" xr:uid="{00000000-0005-0000-0000-0000FD020000}"/>
    <cellStyle name="Style 1 2 2" xfId="605" xr:uid="{00000000-0005-0000-0000-0000FE020000}"/>
    <cellStyle name="Style 1 3" xfId="479" xr:uid="{00000000-0005-0000-0000-0000FF020000}"/>
    <cellStyle name="Style 1 3 2" xfId="606" xr:uid="{00000000-0005-0000-0000-000000030000}"/>
    <cellStyle name="Style 1 4" xfId="480" xr:uid="{00000000-0005-0000-0000-000001030000}"/>
    <cellStyle name="Style 1 4 2" xfId="607" xr:uid="{00000000-0005-0000-0000-000002030000}"/>
    <cellStyle name="Style 1 5" xfId="604" xr:uid="{00000000-0005-0000-0000-000003030000}"/>
    <cellStyle name="Style 1_2014-15 SBS Invoice Plans v2" xfId="481" xr:uid="{00000000-0005-0000-0000-000004030000}"/>
    <cellStyle name="sub" xfId="41" xr:uid="{00000000-0005-0000-0000-000005030000}"/>
    <cellStyle name="sub 2" xfId="138" xr:uid="{00000000-0005-0000-0000-000006030000}"/>
    <cellStyle name="sub 2 2" xfId="701" xr:uid="{00000000-0005-0000-0000-000007030000}"/>
    <cellStyle name="sub 3" xfId="702" xr:uid="{00000000-0005-0000-0000-000008030000}"/>
    <cellStyle name="sub_Academies Summary 2010-11  2011-12 (4)" xfId="482" xr:uid="{00000000-0005-0000-0000-000009030000}"/>
    <cellStyle name="table imported" xfId="42" xr:uid="{00000000-0005-0000-0000-00000A030000}"/>
    <cellStyle name="table imported 2" xfId="483" xr:uid="{00000000-0005-0000-0000-00000B030000}"/>
    <cellStyle name="table imported 2 2" xfId="609" xr:uid="{00000000-0005-0000-0000-00000C030000}"/>
    <cellStyle name="table imported 3" xfId="484" xr:uid="{00000000-0005-0000-0000-00000D030000}"/>
    <cellStyle name="table imported 3 2" xfId="610" xr:uid="{00000000-0005-0000-0000-00000E030000}"/>
    <cellStyle name="table imported 4" xfId="608" xr:uid="{00000000-0005-0000-0000-00000F030000}"/>
    <cellStyle name="table imported_Academies Summary 2010-11  2011-12 (4)" xfId="485" xr:uid="{00000000-0005-0000-0000-000010030000}"/>
    <cellStyle name="table sum" xfId="43" xr:uid="{00000000-0005-0000-0000-000011030000}"/>
    <cellStyle name="table sum 2" xfId="486" xr:uid="{00000000-0005-0000-0000-000012030000}"/>
    <cellStyle name="table sum 2 2" xfId="612" xr:uid="{00000000-0005-0000-0000-000013030000}"/>
    <cellStyle name="table sum 3" xfId="487" xr:uid="{00000000-0005-0000-0000-000014030000}"/>
    <cellStyle name="table sum 3 2" xfId="613" xr:uid="{00000000-0005-0000-0000-000015030000}"/>
    <cellStyle name="table sum 4" xfId="611" xr:uid="{00000000-0005-0000-0000-000016030000}"/>
    <cellStyle name="table sum_Academies Summary 2010-11  2011-12 (4)" xfId="488" xr:uid="{00000000-0005-0000-0000-000017030000}"/>
    <cellStyle name="table values" xfId="44" xr:uid="{00000000-0005-0000-0000-000018030000}"/>
    <cellStyle name="table values 2" xfId="489" xr:uid="{00000000-0005-0000-0000-000019030000}"/>
    <cellStyle name="table values 2 2" xfId="615" xr:uid="{00000000-0005-0000-0000-00001A030000}"/>
    <cellStyle name="table values 3" xfId="490" xr:uid="{00000000-0005-0000-0000-00001B030000}"/>
    <cellStyle name="table values 3 2" xfId="616" xr:uid="{00000000-0005-0000-0000-00001C030000}"/>
    <cellStyle name="table values 4" xfId="614" xr:uid="{00000000-0005-0000-0000-00001D030000}"/>
    <cellStyle name="table values_Academies Summary 2010-11  2011-12 (4)" xfId="491" xr:uid="{00000000-0005-0000-0000-00001E030000}"/>
    <cellStyle name="Table_Name" xfId="492" xr:uid="{00000000-0005-0000-0000-00001F030000}"/>
    <cellStyle name="Title 2" xfId="494" xr:uid="{00000000-0005-0000-0000-000020030000}"/>
    <cellStyle name="Title 3" xfId="495" xr:uid="{00000000-0005-0000-0000-000021030000}"/>
    <cellStyle name="Title 4" xfId="493" xr:uid="{00000000-0005-0000-0000-000022030000}"/>
    <cellStyle name="Total 2" xfId="497" xr:uid="{00000000-0005-0000-0000-000023030000}"/>
    <cellStyle name="Total 2 2" xfId="743" xr:uid="{00000000-0005-0000-0000-000024030000}"/>
    <cellStyle name="Total 2 2 2" xfId="923" xr:uid="{F6E52E0D-2D06-4A00-91EB-FD94A81171AF}"/>
    <cellStyle name="Total 2 3" xfId="872" xr:uid="{92EC450E-BCE9-4B4B-ADC6-D449B8E650DD}"/>
    <cellStyle name="Total 3" xfId="498" xr:uid="{00000000-0005-0000-0000-000025030000}"/>
    <cellStyle name="Total 3 2" xfId="744" xr:uid="{00000000-0005-0000-0000-000026030000}"/>
    <cellStyle name="Total 3 2 2" xfId="924" xr:uid="{95E6080E-4232-4354-979F-90D497AB1C1B}"/>
    <cellStyle name="Total 3 3" xfId="873" xr:uid="{13C4DCEB-FAB3-43C2-B5D9-700E35EB9F1A}"/>
    <cellStyle name="Total 4" xfId="703" xr:uid="{00000000-0005-0000-0000-000027030000}"/>
    <cellStyle name="Total 4 2" xfId="910" xr:uid="{38473AE1-F80B-4C6E-95D1-B0C1C3F7CCC6}"/>
    <cellStyle name="Total 5" xfId="742" xr:uid="{00000000-0005-0000-0000-000028030000}"/>
    <cellStyle name="Total 5 2" xfId="922" xr:uid="{D38AD2EC-F0BC-44B8-BCB2-A214811AA9A2}"/>
    <cellStyle name="Total 6" xfId="496" xr:uid="{00000000-0005-0000-0000-000029030000}"/>
    <cellStyle name="Total 6 2" xfId="871" xr:uid="{6278AB80-72F3-47E6-A666-45CDF718F8DE}"/>
    <cellStyle name="TotalStyle" xfId="1008" xr:uid="{7311CEBF-6E19-4CB5-B50E-67BD7F37A008}"/>
    <cellStyle name="TotalStyle 3" xfId="1009" xr:uid="{860417A9-EAC7-4430-8A70-9A20699BC213}"/>
    <cellStyle name="TotalStyle 4" xfId="1010" xr:uid="{D012FDE5-EB64-4AB5-B399-90C41FED2293}"/>
    <cellStyle name="TotalStyleCurrency" xfId="499" xr:uid="{00000000-0005-0000-0000-00002A030000}"/>
    <cellStyle name="TotalStyleCurrency 2" xfId="874" xr:uid="{CD4E9C45-6FA9-4C26-9C09-93F5D0801E84}"/>
    <cellStyle name="TotalStyleText" xfId="500" xr:uid="{00000000-0005-0000-0000-00002B030000}"/>
    <cellStyle name="TotalStyleText 2" xfId="875" xr:uid="{55238C3D-6B23-47A8-8A11-C80CF809BA22}"/>
    <cellStyle name="u5shares" xfId="45" xr:uid="{00000000-0005-0000-0000-00002C030000}"/>
    <cellStyle name="user" xfId="501" xr:uid="{00000000-0005-0000-0000-00002D030000}"/>
    <cellStyle name="Variable assumptions" xfId="46" xr:uid="{00000000-0005-0000-0000-00002E030000}"/>
    <cellStyle name="Warning Text 2" xfId="503" xr:uid="{00000000-0005-0000-0000-00002F030000}"/>
    <cellStyle name="Warning Text 3" xfId="504" xr:uid="{00000000-0005-0000-0000-000030030000}"/>
    <cellStyle name="Warning Text 4" xfId="502" xr:uid="{00000000-0005-0000-0000-000031030000}"/>
    <cellStyle name="Warnings" xfId="505" xr:uid="{00000000-0005-0000-0000-000032030000}"/>
  </cellStyles>
  <dxfs count="37">
    <dxf>
      <font>
        <color rgb="FFFF0000"/>
      </font>
    </dxf>
    <dxf>
      <fill>
        <patternFill>
          <bgColor indexed="42"/>
        </patternFill>
      </fill>
    </dxf>
    <dxf>
      <fill>
        <patternFill>
          <bgColor indexed="42"/>
        </patternFill>
      </fill>
    </dxf>
    <dxf>
      <fill>
        <patternFill>
          <bgColor indexed="42"/>
        </patternFill>
      </fill>
    </dxf>
    <dxf>
      <font>
        <color rgb="FFFF0000"/>
      </font>
    </dxf>
    <dxf>
      <fill>
        <patternFill>
          <bgColor indexed="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s>
  <tableStyles count="0" defaultTableStyle="TableStyleMedium2" defaultPivotStyle="PivotStyleLight16"/>
  <colors>
    <mruColors>
      <color rgb="FFFF9900"/>
      <color rgb="FFC7A1E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19</xdr:row>
      <xdr:rowOff>193040</xdr:rowOff>
    </xdr:from>
    <xdr:to>
      <xdr:col>28</xdr:col>
      <xdr:colOff>378103</xdr:colOff>
      <xdr:row>32</xdr:row>
      <xdr:rowOff>155828</xdr:rowOff>
    </xdr:to>
    <xdr:pic>
      <xdr:nvPicPr>
        <xdr:cNvPr id="2" name="Picture 1">
          <a:extLst>
            <a:ext uri="{FF2B5EF4-FFF2-40B4-BE49-F238E27FC236}">
              <a16:creationId xmlns:a16="http://schemas.microsoft.com/office/drawing/2014/main" id="{C6739A0C-CF3E-3294-5849-DA26D1B38B64}"/>
            </a:ext>
          </a:extLst>
        </xdr:cNvPr>
        <xdr:cNvPicPr>
          <a:picLocks noChangeAspect="1"/>
        </xdr:cNvPicPr>
      </xdr:nvPicPr>
      <xdr:blipFill>
        <a:blip xmlns:r="http://schemas.openxmlformats.org/officeDocument/2006/relationships" r:embed="rId1"/>
        <a:stretch>
          <a:fillRect/>
        </a:stretch>
      </xdr:blipFill>
      <xdr:spPr>
        <a:xfrm>
          <a:off x="793750" y="4606290"/>
          <a:ext cx="18484493" cy="2937128"/>
        </a:xfrm>
        <a:prstGeom prst="rect">
          <a:avLst/>
        </a:prstGeom>
      </xdr:spPr>
    </xdr:pic>
    <xdr:clientData/>
  </xdr:twoCellAnchor>
  <xdr:twoCellAnchor>
    <xdr:from>
      <xdr:col>6</xdr:col>
      <xdr:colOff>495300</xdr:colOff>
      <xdr:row>33</xdr:row>
      <xdr:rowOff>66675</xdr:rowOff>
    </xdr:from>
    <xdr:to>
      <xdr:col>11</xdr:col>
      <xdr:colOff>247650</xdr:colOff>
      <xdr:row>39</xdr:row>
      <xdr:rowOff>200025</xdr:rowOff>
    </xdr:to>
    <xdr:sp macro="" textlink="">
      <xdr:nvSpPr>
        <xdr:cNvPr id="3" name="Callout: Up Arrow 2">
          <a:extLst>
            <a:ext uri="{FF2B5EF4-FFF2-40B4-BE49-F238E27FC236}">
              <a16:creationId xmlns:a16="http://schemas.microsoft.com/office/drawing/2014/main" id="{69FD9ECE-31B0-DC2B-4A43-E72761B82B07}"/>
            </a:ext>
          </a:extLst>
        </xdr:cNvPr>
        <xdr:cNvSpPr/>
      </xdr:nvSpPr>
      <xdr:spPr>
        <a:xfrm>
          <a:off x="4314825" y="7991475"/>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This</a:t>
          </a:r>
          <a:r>
            <a:rPr lang="en-GB" sz="1400" baseline="0">
              <a:solidFill>
                <a:sysClr val="windowText" lastClr="000000"/>
              </a:solidFill>
            </a:rPr>
            <a:t> column will be automatically populated from 2024-25 Q4 data sent to the Local Authority</a:t>
          </a:r>
          <a:r>
            <a:rPr lang="en-GB" sz="1400">
              <a:solidFill>
                <a:sysClr val="windowText" lastClr="000000"/>
              </a:solidFill>
            </a:rPr>
            <a:t> </a:t>
          </a:r>
        </a:p>
      </xdr:txBody>
    </xdr:sp>
    <xdr:clientData/>
  </xdr:twoCellAnchor>
  <xdr:twoCellAnchor>
    <xdr:from>
      <xdr:col>12</xdr:col>
      <xdr:colOff>76200</xdr:colOff>
      <xdr:row>33</xdr:row>
      <xdr:rowOff>57150</xdr:rowOff>
    </xdr:from>
    <xdr:to>
      <xdr:col>15</xdr:col>
      <xdr:colOff>590550</xdr:colOff>
      <xdr:row>39</xdr:row>
      <xdr:rowOff>190500</xdr:rowOff>
    </xdr:to>
    <xdr:sp macro="" textlink="">
      <xdr:nvSpPr>
        <xdr:cNvPr id="4" name="Callout: Up Arrow 3">
          <a:extLst>
            <a:ext uri="{FF2B5EF4-FFF2-40B4-BE49-F238E27FC236}">
              <a16:creationId xmlns:a16="http://schemas.microsoft.com/office/drawing/2014/main" id="{43590BA0-2F8F-47F8-BFFC-083A01D8D121}"/>
            </a:ext>
          </a:extLst>
        </xdr:cNvPr>
        <xdr:cNvSpPr/>
      </xdr:nvSpPr>
      <xdr:spPr>
        <a:xfrm>
          <a:off x="7096125" y="7981950"/>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These</a:t>
          </a:r>
          <a:r>
            <a:rPr lang="en-GB" sz="1400" baseline="0">
              <a:solidFill>
                <a:sysClr val="windowText" lastClr="000000"/>
              </a:solidFill>
            </a:rPr>
            <a:t> cells are calculated by  formulae</a:t>
          </a:r>
          <a:endParaRPr lang="en-GB" sz="1400">
            <a:solidFill>
              <a:sysClr val="windowText" lastClr="000000"/>
            </a:solidFill>
          </a:endParaRPr>
        </a:p>
      </xdr:txBody>
    </xdr:sp>
    <xdr:clientData/>
  </xdr:twoCellAnchor>
  <xdr:twoCellAnchor>
    <xdr:from>
      <xdr:col>17</xdr:col>
      <xdr:colOff>371475</xdr:colOff>
      <xdr:row>33</xdr:row>
      <xdr:rowOff>47625</xdr:rowOff>
    </xdr:from>
    <xdr:to>
      <xdr:col>19</xdr:col>
      <xdr:colOff>1495425</xdr:colOff>
      <xdr:row>39</xdr:row>
      <xdr:rowOff>180975</xdr:rowOff>
    </xdr:to>
    <xdr:sp macro="" textlink="">
      <xdr:nvSpPr>
        <xdr:cNvPr id="5" name="Callout: Up Arrow 4">
          <a:extLst>
            <a:ext uri="{FF2B5EF4-FFF2-40B4-BE49-F238E27FC236}">
              <a16:creationId xmlns:a16="http://schemas.microsoft.com/office/drawing/2014/main" id="{6386218B-7F6B-4680-AE63-5347F9313F94}"/>
            </a:ext>
          </a:extLst>
        </xdr:cNvPr>
        <xdr:cNvSpPr/>
      </xdr:nvSpPr>
      <xdr:spPr>
        <a:xfrm>
          <a:off x="10439400" y="7972425"/>
          <a:ext cx="2343150" cy="1562100"/>
        </a:xfrm>
        <a:prstGeom prst="upArrowCallout">
          <a:avLst/>
        </a:prstGeom>
        <a:noFill/>
        <a:ln w="222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effectLst/>
              <a:latin typeface="+mn-lt"/>
              <a:ea typeface="+mn-ea"/>
              <a:cs typeface="+mn-cs"/>
            </a:rPr>
            <a:t>These</a:t>
          </a:r>
          <a:r>
            <a:rPr lang="en-GB" sz="1400" baseline="0">
              <a:solidFill>
                <a:sysClr val="windowText" lastClr="000000"/>
              </a:solidFill>
              <a:effectLst/>
              <a:latin typeface="+mn-lt"/>
              <a:ea typeface="+mn-ea"/>
              <a:cs typeface="+mn-cs"/>
            </a:rPr>
            <a:t> cells are calculated by  formulae</a:t>
          </a:r>
          <a:endParaRPr lang="en-GB" sz="1800">
            <a:solidFill>
              <a:sysClr val="windowText" lastClr="000000"/>
            </a:solidFill>
            <a:effectLst/>
          </a:endParaRPr>
        </a:p>
      </xdr:txBody>
    </xdr:sp>
    <xdr:clientData/>
  </xdr:twoCellAnchor>
  <xdr:twoCellAnchor>
    <xdr:from>
      <xdr:col>9</xdr:col>
      <xdr:colOff>76200</xdr:colOff>
      <xdr:row>13</xdr:row>
      <xdr:rowOff>123825</xdr:rowOff>
    </xdr:from>
    <xdr:to>
      <xdr:col>11</xdr:col>
      <xdr:colOff>466725</xdr:colOff>
      <xdr:row>21</xdr:row>
      <xdr:rowOff>38100</xdr:rowOff>
    </xdr:to>
    <xdr:sp macro="" textlink="">
      <xdr:nvSpPr>
        <xdr:cNvPr id="7" name="Callout: Down Arrow 6">
          <a:extLst>
            <a:ext uri="{FF2B5EF4-FFF2-40B4-BE49-F238E27FC236}">
              <a16:creationId xmlns:a16="http://schemas.microsoft.com/office/drawing/2014/main" id="{44EDD25D-FCC2-FAD8-739D-4E0E6D29DF51}"/>
            </a:ext>
          </a:extLst>
        </xdr:cNvPr>
        <xdr:cNvSpPr/>
      </xdr:nvSpPr>
      <xdr:spPr>
        <a:xfrm>
          <a:off x="5724525"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400">
              <a:solidFill>
                <a:sysClr val="windowText" lastClr="000000"/>
              </a:solidFill>
            </a:rPr>
            <a:t>Please enter the</a:t>
          </a:r>
          <a:r>
            <a:rPr lang="en-GB" sz="1400" baseline="0">
              <a:solidFill>
                <a:sysClr val="windowText" lastClr="000000"/>
              </a:solidFill>
            </a:rPr>
            <a:t> Ratified budget data submitted to the LA here</a:t>
          </a:r>
          <a:endParaRPr lang="en-GB" sz="1400">
            <a:solidFill>
              <a:sysClr val="windowText" lastClr="000000"/>
            </a:solidFill>
          </a:endParaRPr>
        </a:p>
      </xdr:txBody>
    </xdr:sp>
    <xdr:clientData/>
  </xdr:twoCellAnchor>
  <xdr:twoCellAnchor>
    <xdr:from>
      <xdr:col>11</xdr:col>
      <xdr:colOff>466725</xdr:colOff>
      <xdr:row>13</xdr:row>
      <xdr:rowOff>123825</xdr:rowOff>
    </xdr:from>
    <xdr:to>
      <xdr:col>13</xdr:col>
      <xdr:colOff>400050</xdr:colOff>
      <xdr:row>21</xdr:row>
      <xdr:rowOff>38100</xdr:rowOff>
    </xdr:to>
    <xdr:sp macro="" textlink="">
      <xdr:nvSpPr>
        <xdr:cNvPr id="8" name="Callout: Down Arrow 7">
          <a:extLst>
            <a:ext uri="{FF2B5EF4-FFF2-40B4-BE49-F238E27FC236}">
              <a16:creationId xmlns:a16="http://schemas.microsoft.com/office/drawing/2014/main" id="{1072D0D2-EF5D-4AFE-BF87-3702B86E1689}"/>
            </a:ext>
          </a:extLst>
        </xdr:cNvPr>
        <xdr:cNvSpPr/>
      </xdr:nvSpPr>
      <xdr:spPr>
        <a:xfrm>
          <a:off x="6877050"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any variation to</a:t>
          </a:r>
          <a:r>
            <a:rPr lang="en-GB" sz="1400" baseline="0">
              <a:solidFill>
                <a:sysClr val="windowText" lastClr="000000"/>
              </a:solidFill>
            </a:rPr>
            <a:t> the ratified budget</a:t>
          </a:r>
          <a:endParaRPr lang="en-GB" sz="1400">
            <a:solidFill>
              <a:sysClr val="windowText" lastClr="000000"/>
            </a:solidFill>
          </a:endParaRPr>
        </a:p>
      </xdr:txBody>
    </xdr:sp>
    <xdr:clientData/>
  </xdr:twoCellAnchor>
  <xdr:twoCellAnchor>
    <xdr:from>
      <xdr:col>14</xdr:col>
      <xdr:colOff>333375</xdr:colOff>
      <xdr:row>13</xdr:row>
      <xdr:rowOff>123825</xdr:rowOff>
    </xdr:from>
    <xdr:to>
      <xdr:col>16</xdr:col>
      <xdr:colOff>266700</xdr:colOff>
      <xdr:row>21</xdr:row>
      <xdr:rowOff>38100</xdr:rowOff>
    </xdr:to>
    <xdr:sp macro="" textlink="">
      <xdr:nvSpPr>
        <xdr:cNvPr id="9" name="Callout: Down Arrow 8">
          <a:extLst>
            <a:ext uri="{FF2B5EF4-FFF2-40B4-BE49-F238E27FC236}">
              <a16:creationId xmlns:a16="http://schemas.microsoft.com/office/drawing/2014/main" id="{DE15BF3B-89F9-4F3C-B68E-00F5A2E6D0B1}"/>
            </a:ext>
          </a:extLst>
        </xdr:cNvPr>
        <xdr:cNvSpPr/>
      </xdr:nvSpPr>
      <xdr:spPr>
        <a:xfrm>
          <a:off x="8572500" y="3476625"/>
          <a:ext cx="1152525"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a:t>
          </a:r>
          <a:r>
            <a:rPr lang="en-GB" sz="1400" baseline="0">
              <a:solidFill>
                <a:sysClr val="windowText" lastClr="000000"/>
              </a:solidFill>
            </a:rPr>
            <a:t> the spend to date from the financial system.</a:t>
          </a:r>
          <a:endParaRPr lang="en-GB" sz="1400">
            <a:solidFill>
              <a:sysClr val="windowText" lastClr="000000"/>
            </a:solidFill>
          </a:endParaRPr>
        </a:p>
      </xdr:txBody>
    </xdr:sp>
    <xdr:clientData/>
  </xdr:twoCellAnchor>
  <xdr:twoCellAnchor>
    <xdr:from>
      <xdr:col>16</xdr:col>
      <xdr:colOff>371476</xdr:colOff>
      <xdr:row>13</xdr:row>
      <xdr:rowOff>104776</xdr:rowOff>
    </xdr:from>
    <xdr:to>
      <xdr:col>19</xdr:col>
      <xdr:colOff>581026</xdr:colOff>
      <xdr:row>21</xdr:row>
      <xdr:rowOff>9526</xdr:rowOff>
    </xdr:to>
    <xdr:sp macro="" textlink="">
      <xdr:nvSpPr>
        <xdr:cNvPr id="10" name="Callout: Down Arrow 9">
          <a:extLst>
            <a:ext uri="{FF2B5EF4-FFF2-40B4-BE49-F238E27FC236}">
              <a16:creationId xmlns:a16="http://schemas.microsoft.com/office/drawing/2014/main" id="{53C92B25-853C-4A39-A4D4-72606CBC0D30}"/>
            </a:ext>
          </a:extLst>
        </xdr:cNvPr>
        <xdr:cNvSpPr/>
      </xdr:nvSpPr>
      <xdr:spPr>
        <a:xfrm>
          <a:off x="9829801" y="3457576"/>
          <a:ext cx="2038350" cy="1809750"/>
        </a:xfrm>
        <a:prstGeom prst="downArrowCallout">
          <a:avLst>
            <a:gd name="adj1" fmla="val 23947"/>
            <a:gd name="adj2" fmla="val 26053"/>
            <a:gd name="adj3" fmla="val 16579"/>
            <a:gd name="adj4" fmla="val 66030"/>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the projected</a:t>
          </a:r>
          <a:r>
            <a:rPr lang="en-GB" sz="1400" baseline="0">
              <a:solidFill>
                <a:sysClr val="windowText" lastClr="000000"/>
              </a:solidFill>
            </a:rPr>
            <a:t> income and expenditure for the year based on best available information at Q1</a:t>
          </a:r>
          <a:endParaRPr lang="en-GB" sz="1400">
            <a:solidFill>
              <a:sysClr val="windowText" lastClr="000000"/>
            </a:solidFill>
          </a:endParaRPr>
        </a:p>
      </xdr:txBody>
    </xdr:sp>
    <xdr:clientData/>
  </xdr:twoCellAnchor>
  <xdr:twoCellAnchor>
    <xdr:from>
      <xdr:col>19</xdr:col>
      <xdr:colOff>1647825</xdr:colOff>
      <xdr:row>13</xdr:row>
      <xdr:rowOff>161925</xdr:rowOff>
    </xdr:from>
    <xdr:to>
      <xdr:col>25</xdr:col>
      <xdr:colOff>552450</xdr:colOff>
      <xdr:row>21</xdr:row>
      <xdr:rowOff>76200</xdr:rowOff>
    </xdr:to>
    <xdr:sp macro="" textlink="">
      <xdr:nvSpPr>
        <xdr:cNvPr id="11" name="Callout: Down Arrow 10">
          <a:extLst>
            <a:ext uri="{FF2B5EF4-FFF2-40B4-BE49-F238E27FC236}">
              <a16:creationId xmlns:a16="http://schemas.microsoft.com/office/drawing/2014/main" id="{8067B00B-A57D-4443-AD99-0E2398D0D9F7}"/>
            </a:ext>
          </a:extLst>
        </xdr:cNvPr>
        <xdr:cNvSpPr/>
      </xdr:nvSpPr>
      <xdr:spPr>
        <a:xfrm>
          <a:off x="12934950" y="3352800"/>
          <a:ext cx="4286250" cy="1819275"/>
        </a:xfrm>
        <a:prstGeom prst="downArrowCallou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400">
              <a:solidFill>
                <a:sysClr val="windowText" lastClr="000000"/>
              </a:solidFill>
            </a:rPr>
            <a:t>Enter explanations to the variantions from the budget</a:t>
          </a:r>
          <a:r>
            <a:rPr lang="en-GB" sz="1400" baseline="0">
              <a:solidFill>
                <a:sysClr val="windowText" lastClr="000000"/>
              </a:solidFill>
            </a:rPr>
            <a:t> here</a:t>
          </a:r>
          <a:r>
            <a:rPr lang="en-GB" sz="1400">
              <a:solidFill>
                <a:sysClr val="windowText" lastClr="000000"/>
              </a:solidFill>
            </a:rPr>
            <a:t> </a:t>
          </a:r>
        </a:p>
      </xdr:txBody>
    </xdr:sp>
    <xdr:clientData/>
  </xdr:twoCellAnchor>
  <xdr:twoCellAnchor editAs="oneCell">
    <xdr:from>
      <xdr:col>1</xdr:col>
      <xdr:colOff>60958</xdr:colOff>
      <xdr:row>43</xdr:row>
      <xdr:rowOff>19050</xdr:rowOff>
    </xdr:from>
    <xdr:to>
      <xdr:col>17</xdr:col>
      <xdr:colOff>495300</xdr:colOff>
      <xdr:row>45</xdr:row>
      <xdr:rowOff>76200</xdr:rowOff>
    </xdr:to>
    <xdr:pic>
      <xdr:nvPicPr>
        <xdr:cNvPr id="6" name="Picture 5">
          <a:extLst>
            <a:ext uri="{FF2B5EF4-FFF2-40B4-BE49-F238E27FC236}">
              <a16:creationId xmlns:a16="http://schemas.microsoft.com/office/drawing/2014/main" id="{E32C4F7D-2D7C-91F9-A80D-F1BF24081E58}"/>
            </a:ext>
          </a:extLst>
        </xdr:cNvPr>
        <xdr:cNvPicPr>
          <a:picLocks noChangeAspect="1"/>
        </xdr:cNvPicPr>
      </xdr:nvPicPr>
      <xdr:blipFill rotWithShape="1">
        <a:blip xmlns:r="http://schemas.openxmlformats.org/officeDocument/2006/relationships" r:embed="rId2"/>
        <a:srcRect l="61225" t="70003" r="18969" b="27200"/>
        <a:stretch/>
      </xdr:blipFill>
      <xdr:spPr>
        <a:xfrm>
          <a:off x="851533" y="9953625"/>
          <a:ext cx="10026017" cy="51435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00FC2-E21A-4B30-8C2E-856289C729E5}">
  <sheetPr codeName="Sheet5">
    <pageSetUpPr fitToPage="1"/>
  </sheetPr>
  <dimension ref="A1:AC49"/>
  <sheetViews>
    <sheetView showGridLines="0" tabSelected="1" zoomScaleNormal="100" workbookViewId="0">
      <pane xSplit="1" ySplit="11" topLeftCell="B12" activePane="bottomRight" state="frozen"/>
      <selection pane="topRight" activeCell="B1" sqref="B1"/>
      <selection pane="bottomLeft" activeCell="A12" sqref="A12"/>
      <selection pane="bottomRight" activeCell="D5" sqref="D5:K5"/>
    </sheetView>
  </sheetViews>
  <sheetFormatPr defaultColWidth="9.109375" defaultRowHeight="18"/>
  <cols>
    <col min="1" max="1" width="11.5546875" style="327" customWidth="1"/>
    <col min="2" max="9" width="9.109375" style="327"/>
    <col min="10" max="10" width="2.33203125" style="327" customWidth="1"/>
    <col min="11" max="18" width="9.109375" style="327"/>
    <col min="19" max="19" width="9.109375" style="327" customWidth="1"/>
    <col min="20" max="20" width="35" style="327" customWidth="1"/>
    <col min="21" max="16384" width="9.109375" style="327"/>
  </cols>
  <sheetData>
    <row r="1" spans="1:29">
      <c r="A1" s="441" t="s">
        <v>531</v>
      </c>
      <c r="B1" s="442"/>
      <c r="C1" s="442"/>
      <c r="D1" s="442"/>
      <c r="E1" s="442"/>
      <c r="F1" s="442"/>
      <c r="G1" s="442"/>
      <c r="H1" s="442"/>
      <c r="I1" s="442"/>
      <c r="J1" s="442"/>
      <c r="K1" s="442"/>
      <c r="L1" s="442"/>
      <c r="M1" s="442"/>
      <c r="N1" s="442"/>
      <c r="O1" s="442"/>
      <c r="P1" s="442"/>
      <c r="Q1" s="442"/>
      <c r="R1" s="443"/>
      <c r="S1" s="443"/>
      <c r="T1" s="443"/>
      <c r="U1" s="342"/>
      <c r="V1" s="342"/>
      <c r="W1" s="342"/>
      <c r="X1" s="342"/>
      <c r="Y1" s="342"/>
      <c r="Z1" s="342"/>
      <c r="AA1" s="342"/>
      <c r="AB1" s="342"/>
      <c r="AC1" s="342"/>
    </row>
    <row r="2" spans="1:29">
      <c r="A2" s="329"/>
      <c r="B2" s="329"/>
      <c r="C2" s="329"/>
      <c r="D2" s="329"/>
      <c r="E2" s="329"/>
      <c r="F2" s="329"/>
      <c r="G2" s="329"/>
      <c r="H2" s="329"/>
      <c r="I2" s="329"/>
      <c r="J2" s="329"/>
      <c r="K2" s="329"/>
      <c r="L2" s="329"/>
      <c r="M2" s="329"/>
      <c r="N2" s="330" t="str">
        <f>"What you need to complete this "&amp;D10&amp;" return"</f>
        <v>What you need to complete this Q2 return</v>
      </c>
      <c r="O2" s="331"/>
      <c r="P2" s="331"/>
      <c r="Q2" s="331"/>
      <c r="R2" s="331"/>
      <c r="S2" s="331"/>
      <c r="T2" s="331"/>
      <c r="U2" s="342"/>
      <c r="V2" s="342"/>
      <c r="W2" s="342"/>
      <c r="X2" s="342"/>
      <c r="Y2" s="342"/>
      <c r="Z2" s="342"/>
      <c r="AA2" s="342"/>
      <c r="AB2" s="342"/>
      <c r="AC2" s="342"/>
    </row>
    <row r="3" spans="1:29">
      <c r="A3" s="329"/>
      <c r="B3" s="329"/>
      <c r="C3" s="329"/>
      <c r="D3" s="329"/>
      <c r="E3" s="329"/>
      <c r="F3" s="329"/>
      <c r="G3" s="329"/>
      <c r="H3" s="329"/>
      <c r="I3" s="329"/>
      <c r="J3" s="329"/>
      <c r="K3" s="329"/>
      <c r="L3" s="329"/>
      <c r="M3" s="329"/>
      <c r="N3" s="444" t="s">
        <v>798</v>
      </c>
      <c r="O3" s="444"/>
      <c r="P3" s="444"/>
      <c r="Q3" s="444"/>
      <c r="R3" s="444"/>
      <c r="S3" s="444"/>
      <c r="T3" s="444"/>
      <c r="U3" s="342"/>
      <c r="V3" s="342"/>
      <c r="W3" s="342"/>
      <c r="X3" s="342"/>
      <c r="Y3" s="342"/>
      <c r="Z3" s="342"/>
      <c r="AA3" s="342"/>
      <c r="AB3" s="342"/>
      <c r="AC3" s="342"/>
    </row>
    <row r="4" spans="1:29">
      <c r="A4" s="329"/>
      <c r="B4" s="329"/>
      <c r="C4" s="329"/>
      <c r="D4" s="329"/>
      <c r="E4" s="329"/>
      <c r="F4" s="329"/>
      <c r="G4" s="329"/>
      <c r="H4" s="329"/>
      <c r="I4" s="329"/>
      <c r="J4" s="329"/>
      <c r="K4" s="329"/>
      <c r="L4" s="329"/>
      <c r="M4" s="329"/>
      <c r="N4" s="445" t="s">
        <v>799</v>
      </c>
      <c r="O4" s="445"/>
      <c r="P4" s="445"/>
      <c r="Q4" s="445"/>
      <c r="R4" s="445"/>
      <c r="S4" s="445"/>
      <c r="T4" s="445"/>
      <c r="U4" s="342"/>
      <c r="V4" s="342"/>
      <c r="W4" s="342"/>
      <c r="X4" s="342"/>
      <c r="Y4" s="342"/>
      <c r="Z4" s="342"/>
      <c r="AA4" s="342"/>
      <c r="AB4" s="342"/>
      <c r="AC4" s="342"/>
    </row>
    <row r="5" spans="1:29">
      <c r="A5" s="329"/>
      <c r="B5" s="329"/>
      <c r="C5" s="329"/>
      <c r="D5" s="446"/>
      <c r="E5" s="447"/>
      <c r="F5" s="447"/>
      <c r="G5" s="447"/>
      <c r="H5" s="447"/>
      <c r="I5" s="447"/>
      <c r="J5" s="447"/>
      <c r="K5" s="448"/>
      <c r="L5" s="329"/>
      <c r="M5" s="329"/>
      <c r="N5" s="445" t="s">
        <v>800</v>
      </c>
      <c r="O5" s="445"/>
      <c r="P5" s="445"/>
      <c r="Q5" s="445"/>
      <c r="R5" s="445"/>
      <c r="S5" s="445"/>
      <c r="T5" s="445"/>
      <c r="U5" s="342"/>
      <c r="V5" s="342"/>
      <c r="W5" s="342"/>
      <c r="X5" s="342"/>
      <c r="Y5" s="342"/>
      <c r="Z5" s="342"/>
      <c r="AA5" s="342"/>
      <c r="AB5" s="342"/>
      <c r="AC5" s="342"/>
    </row>
    <row r="6" spans="1:29" ht="18.600000000000001" thickBot="1">
      <c r="A6" s="329"/>
      <c r="B6" s="329"/>
      <c r="C6" s="329"/>
      <c r="D6" s="329"/>
      <c r="E6" s="329"/>
      <c r="F6" s="329"/>
      <c r="G6" s="329"/>
      <c r="H6" s="329"/>
      <c r="I6" s="329"/>
      <c r="J6" s="329"/>
      <c r="K6" s="329"/>
      <c r="L6" s="329"/>
      <c r="M6" s="329"/>
      <c r="N6" s="445" t="s">
        <v>801</v>
      </c>
      <c r="O6" s="445"/>
      <c r="P6" s="445"/>
      <c r="Q6" s="445"/>
      <c r="R6" s="445"/>
      <c r="S6" s="445"/>
      <c r="T6" s="445"/>
      <c r="U6" s="342"/>
      <c r="V6" s="342"/>
      <c r="W6" s="342"/>
      <c r="X6" s="342"/>
      <c r="Y6" s="342"/>
      <c r="Z6" s="342"/>
      <c r="AA6" s="342"/>
      <c r="AB6" s="342"/>
      <c r="AC6" s="342"/>
    </row>
    <row r="7" spans="1:29" ht="19.2" thickTop="1" thickBot="1">
      <c r="A7" s="329"/>
      <c r="B7" s="329"/>
      <c r="C7" s="329" t="s">
        <v>208</v>
      </c>
      <c r="D7" s="457" t="e">
        <f>VLOOKUP(D5,'Schools Data'!A:G,5,FALSE)</f>
        <v>#N/A</v>
      </c>
      <c r="E7" s="458"/>
      <c r="F7" s="459"/>
      <c r="G7" s="329"/>
      <c r="H7" s="329"/>
      <c r="I7" s="329"/>
      <c r="J7" s="329"/>
      <c r="K7" s="329"/>
      <c r="L7" s="329"/>
      <c r="M7" s="329"/>
      <c r="N7" s="445" t="s">
        <v>802</v>
      </c>
      <c r="O7" s="445"/>
      <c r="P7" s="445"/>
      <c r="Q7" s="445"/>
      <c r="R7" s="445"/>
      <c r="S7" s="445"/>
      <c r="T7" s="445"/>
      <c r="U7" s="342"/>
      <c r="V7" s="342"/>
      <c r="W7" s="342"/>
      <c r="X7" s="342"/>
      <c r="Y7" s="342"/>
      <c r="Z7" s="342"/>
      <c r="AA7" s="342"/>
      <c r="AB7" s="342"/>
      <c r="AC7" s="342"/>
    </row>
    <row r="8" spans="1:29" ht="19.2" thickTop="1" thickBot="1">
      <c r="A8" s="329"/>
      <c r="B8" s="449" t="s">
        <v>209</v>
      </c>
      <c r="C8" s="449"/>
      <c r="D8" s="450" t="e">
        <f>VLOOKUP(D5,'Schools Data'!A3:C90,2,FALSE)</f>
        <v>#N/A</v>
      </c>
      <c r="E8" s="451"/>
      <c r="F8" s="452"/>
      <c r="G8" s="329"/>
      <c r="H8" s="329" t="s">
        <v>116</v>
      </c>
      <c r="I8" s="453" t="s">
        <v>532</v>
      </c>
      <c r="J8" s="454"/>
      <c r="K8" s="455"/>
      <c r="L8" s="329"/>
      <c r="M8" s="329"/>
      <c r="N8" s="456"/>
      <c r="O8" s="456"/>
      <c r="P8" s="456"/>
      <c r="Q8" s="456"/>
      <c r="R8" s="456"/>
      <c r="S8" s="456"/>
      <c r="T8" s="456"/>
      <c r="U8" s="342"/>
      <c r="V8" s="342"/>
      <c r="W8" s="342"/>
      <c r="X8" s="342"/>
      <c r="Y8" s="342"/>
      <c r="Z8" s="342"/>
      <c r="AA8" s="342"/>
      <c r="AB8" s="342"/>
      <c r="AC8" s="342"/>
    </row>
    <row r="9" spans="1:29" ht="19.2" thickTop="1" thickBot="1">
      <c r="A9" s="329"/>
      <c r="B9" s="329"/>
      <c r="C9" s="329" t="s">
        <v>254</v>
      </c>
      <c r="D9" s="457" t="e">
        <f>VLOOKUP(D5,'Schools Data'!$A$3:$F$90,6,FALSE)</f>
        <v>#N/A</v>
      </c>
      <c r="E9" s="458"/>
      <c r="F9" s="459"/>
      <c r="G9" s="329"/>
      <c r="H9" s="329"/>
      <c r="I9" s="329"/>
      <c r="J9" s="329"/>
      <c r="K9" s="329"/>
      <c r="L9" s="329"/>
      <c r="M9" s="329"/>
      <c r="N9" s="456"/>
      <c r="O9" s="456"/>
      <c r="P9" s="456"/>
      <c r="Q9" s="456"/>
      <c r="R9" s="456"/>
      <c r="S9" s="456"/>
      <c r="T9" s="456"/>
      <c r="U9" s="342"/>
      <c r="V9" s="342"/>
      <c r="W9" s="342"/>
      <c r="X9" s="342"/>
      <c r="Y9" s="342"/>
      <c r="Z9" s="342"/>
      <c r="AA9" s="342"/>
      <c r="AB9" s="342"/>
      <c r="AC9" s="342"/>
    </row>
    <row r="10" spans="1:29" ht="19.2" thickTop="1" thickBot="1">
      <c r="A10" s="329"/>
      <c r="B10" s="329"/>
      <c r="C10" s="329" t="s">
        <v>211</v>
      </c>
      <c r="D10" s="450" t="s">
        <v>805</v>
      </c>
      <c r="E10" s="451"/>
      <c r="F10" s="452"/>
      <c r="G10" s="329"/>
      <c r="H10" s="329" t="s">
        <v>242</v>
      </c>
      <c r="I10" s="460">
        <v>45930</v>
      </c>
      <c r="J10" s="461"/>
      <c r="K10" s="462"/>
      <c r="L10" s="329"/>
      <c r="M10" s="329"/>
      <c r="N10" s="332"/>
      <c r="O10" s="329"/>
      <c r="P10" s="329"/>
      <c r="Q10" s="329"/>
      <c r="R10" s="329"/>
      <c r="S10" s="329"/>
      <c r="T10" s="329"/>
      <c r="U10" s="342"/>
      <c r="V10" s="342"/>
      <c r="W10" s="342"/>
      <c r="X10" s="342"/>
      <c r="Y10" s="342"/>
      <c r="Z10" s="342"/>
      <c r="AA10" s="342"/>
      <c r="AB10" s="342"/>
      <c r="AC10" s="342"/>
    </row>
    <row r="11" spans="1:29" ht="18.600000000000001" thickTop="1">
      <c r="A11" s="329"/>
      <c r="B11" s="329"/>
      <c r="C11" s="329"/>
      <c r="D11" s="333"/>
      <c r="E11" s="329"/>
      <c r="F11" s="329"/>
      <c r="G11" s="329"/>
      <c r="H11" s="329"/>
      <c r="I11" s="333" t="str">
        <f>IF(I10="","Please enter the date above, pertaining to the date the system reports were downloaded.","")</f>
        <v/>
      </c>
      <c r="J11" s="329"/>
      <c r="K11" s="329"/>
      <c r="L11" s="329"/>
      <c r="M11" s="329"/>
      <c r="N11" s="332"/>
      <c r="O11" s="329"/>
      <c r="P11" s="329"/>
      <c r="Q11" s="329"/>
      <c r="R11" s="329"/>
      <c r="S11" s="329"/>
      <c r="T11" s="329"/>
      <c r="U11" s="342"/>
      <c r="V11" s="342"/>
      <c r="W11" s="342"/>
      <c r="X11" s="342"/>
      <c r="Y11" s="342"/>
      <c r="Z11" s="342"/>
      <c r="AA11" s="342"/>
      <c r="AB11" s="342"/>
      <c r="AC11" s="342"/>
    </row>
    <row r="13" spans="1:29">
      <c r="B13" s="334" t="s">
        <v>429</v>
      </c>
      <c r="R13" s="464"/>
      <c r="S13" s="464"/>
      <c r="T13" s="464"/>
    </row>
    <row r="14" spans="1:29">
      <c r="A14" s="192"/>
    </row>
    <row r="15" spans="1:29">
      <c r="A15" s="326" t="s">
        <v>525</v>
      </c>
      <c r="B15" s="327" t="s">
        <v>528</v>
      </c>
    </row>
    <row r="16" spans="1:29" ht="18.75" customHeight="1">
      <c r="A16" s="192"/>
      <c r="B16" s="335"/>
      <c r="C16" s="335"/>
      <c r="D16" s="335"/>
      <c r="E16" s="335"/>
      <c r="F16" s="335"/>
      <c r="G16" s="335"/>
      <c r="H16" s="335"/>
      <c r="I16" s="335"/>
      <c r="J16" s="335"/>
      <c r="K16" s="335"/>
      <c r="L16" s="335"/>
      <c r="M16" s="335"/>
      <c r="N16" s="335"/>
      <c r="O16" s="335"/>
      <c r="P16" s="335"/>
      <c r="Q16" s="335"/>
      <c r="R16" s="336"/>
      <c r="S16" s="336"/>
      <c r="T16" s="336"/>
    </row>
    <row r="17" spans="1:20">
      <c r="A17" s="326" t="s">
        <v>526</v>
      </c>
      <c r="B17" s="463" t="s">
        <v>527</v>
      </c>
      <c r="C17" s="463"/>
      <c r="D17" s="463"/>
      <c r="E17" s="463"/>
      <c r="F17" s="463"/>
      <c r="G17" s="463"/>
      <c r="H17" s="463"/>
      <c r="I17" s="463"/>
      <c r="J17" s="463"/>
      <c r="K17" s="463"/>
      <c r="L17" s="463"/>
      <c r="M17" s="463"/>
      <c r="N17" s="463"/>
      <c r="O17" s="463"/>
      <c r="P17" s="463"/>
      <c r="Q17" s="463"/>
      <c r="R17" s="337"/>
      <c r="S17" s="337"/>
      <c r="T17" s="337"/>
    </row>
    <row r="18" spans="1:20">
      <c r="A18" s="193"/>
      <c r="K18" s="465"/>
      <c r="L18" s="465"/>
      <c r="M18" s="465"/>
      <c r="N18" s="465"/>
      <c r="R18" s="337"/>
      <c r="S18" s="337"/>
      <c r="T18" s="337"/>
    </row>
    <row r="19" spans="1:20">
      <c r="A19" s="193"/>
      <c r="B19" s="463"/>
      <c r="C19" s="463"/>
      <c r="D19" s="463"/>
      <c r="E19" s="463"/>
      <c r="F19" s="463"/>
      <c r="G19" s="463"/>
      <c r="H19" s="463"/>
      <c r="I19" s="463"/>
      <c r="J19" s="463"/>
      <c r="K19" s="463"/>
      <c r="L19" s="463"/>
      <c r="M19" s="463"/>
      <c r="N19" s="463"/>
      <c r="O19" s="463"/>
      <c r="P19" s="463"/>
      <c r="Q19" s="463"/>
      <c r="R19" s="337"/>
      <c r="S19" s="337"/>
      <c r="T19" s="337"/>
    </row>
    <row r="20" spans="1:20">
      <c r="A20" s="193"/>
      <c r="R20" s="337"/>
      <c r="S20" s="337"/>
      <c r="T20" s="337"/>
    </row>
    <row r="21" spans="1:20">
      <c r="A21" s="193"/>
    </row>
    <row r="24" spans="1:20">
      <c r="B24" s="463"/>
      <c r="C24" s="463"/>
      <c r="D24" s="463"/>
      <c r="E24" s="463"/>
      <c r="F24" s="463"/>
      <c r="G24" s="463"/>
      <c r="H24" s="463"/>
      <c r="I24" s="463"/>
      <c r="J24" s="463"/>
      <c r="K24" s="463"/>
      <c r="L24" s="463"/>
      <c r="M24" s="463"/>
      <c r="N24" s="463"/>
      <c r="O24" s="463"/>
      <c r="P24" s="463"/>
      <c r="Q24" s="463"/>
    </row>
    <row r="26" spans="1:20">
      <c r="A26" s="193"/>
      <c r="B26" s="338"/>
      <c r="C26" s="339"/>
      <c r="D26" s="339"/>
      <c r="E26" s="339"/>
      <c r="F26" s="339"/>
      <c r="G26" s="339"/>
      <c r="H26" s="339"/>
      <c r="I26" s="339"/>
      <c r="J26" s="339"/>
      <c r="K26" s="339"/>
      <c r="L26" s="339"/>
      <c r="M26" s="339"/>
      <c r="N26" s="339"/>
      <c r="O26" s="339"/>
      <c r="P26" s="339"/>
      <c r="Q26" s="339"/>
      <c r="R26" s="338"/>
      <c r="S26" s="338"/>
      <c r="T26" s="338"/>
    </row>
    <row r="27" spans="1:20">
      <c r="A27" s="193"/>
      <c r="B27" s="338"/>
      <c r="C27" s="339"/>
      <c r="D27" s="339"/>
      <c r="E27" s="339"/>
      <c r="F27" s="339"/>
      <c r="G27" s="339"/>
      <c r="H27" s="339"/>
      <c r="I27" s="339"/>
      <c r="J27" s="339"/>
      <c r="K27" s="339"/>
      <c r="L27" s="339"/>
      <c r="M27" s="339"/>
      <c r="N27" s="339"/>
      <c r="O27" s="339"/>
      <c r="P27" s="339"/>
      <c r="Q27" s="339"/>
      <c r="R27" s="338"/>
      <c r="S27" s="338"/>
      <c r="T27" s="338"/>
    </row>
    <row r="28" spans="1:20">
      <c r="A28" s="193"/>
      <c r="B28" s="338"/>
      <c r="C28" s="339"/>
      <c r="D28" s="339"/>
      <c r="E28" s="339"/>
      <c r="F28" s="339"/>
      <c r="G28" s="339"/>
      <c r="H28" s="339"/>
      <c r="I28" s="339"/>
      <c r="J28" s="339"/>
      <c r="K28" s="339"/>
      <c r="L28" s="339"/>
      <c r="M28" s="339"/>
      <c r="N28" s="339"/>
      <c r="O28" s="339"/>
      <c r="P28" s="339"/>
      <c r="Q28" s="339"/>
      <c r="R28" s="338"/>
      <c r="S28" s="338"/>
      <c r="T28" s="338"/>
    </row>
    <row r="29" spans="1:20">
      <c r="A29" s="193"/>
      <c r="B29" s="336"/>
      <c r="C29" s="339"/>
      <c r="D29" s="339"/>
      <c r="E29" s="339"/>
      <c r="F29" s="339"/>
      <c r="G29" s="339"/>
      <c r="H29" s="339"/>
      <c r="I29" s="339"/>
      <c r="J29" s="339"/>
      <c r="K29" s="339"/>
      <c r="L29" s="339"/>
      <c r="M29" s="339"/>
      <c r="N29" s="339"/>
      <c r="O29" s="339"/>
      <c r="P29" s="339"/>
      <c r="Q29" s="339"/>
      <c r="R29" s="338"/>
      <c r="S29" s="338"/>
      <c r="T29" s="338"/>
    </row>
    <row r="30" spans="1:20">
      <c r="A30" s="193"/>
      <c r="B30" s="336"/>
      <c r="C30" s="339"/>
      <c r="D30" s="339"/>
      <c r="E30" s="339"/>
      <c r="F30" s="339"/>
      <c r="G30" s="339"/>
      <c r="H30" s="339"/>
      <c r="I30" s="339"/>
      <c r="J30" s="339"/>
      <c r="K30" s="339"/>
      <c r="L30" s="339"/>
      <c r="M30" s="339"/>
      <c r="N30" s="339"/>
      <c r="O30" s="339"/>
      <c r="P30" s="339"/>
      <c r="Q30" s="339"/>
      <c r="R30" s="338"/>
      <c r="S30" s="338"/>
      <c r="T30" s="338"/>
    </row>
    <row r="31" spans="1:20">
      <c r="A31" s="193"/>
      <c r="B31" s="338"/>
      <c r="C31" s="339"/>
      <c r="D31" s="339"/>
      <c r="E31" s="339"/>
      <c r="F31" s="339"/>
      <c r="G31" s="339"/>
      <c r="H31" s="339"/>
      <c r="I31" s="339"/>
      <c r="J31" s="339"/>
      <c r="K31" s="339"/>
      <c r="L31" s="339"/>
      <c r="M31" s="339"/>
      <c r="N31" s="339"/>
      <c r="O31" s="339"/>
      <c r="P31" s="339"/>
      <c r="Q31" s="339"/>
      <c r="R31" s="338"/>
      <c r="S31" s="338"/>
      <c r="T31" s="338"/>
    </row>
    <row r="32" spans="1:20">
      <c r="A32" s="193"/>
      <c r="B32" s="338"/>
      <c r="C32" s="339"/>
      <c r="D32" s="339"/>
      <c r="E32" s="339"/>
      <c r="F32" s="339"/>
      <c r="G32" s="339"/>
      <c r="H32" s="339"/>
      <c r="I32" s="339"/>
      <c r="J32" s="339"/>
      <c r="K32" s="339"/>
      <c r="L32" s="339"/>
      <c r="M32" s="339"/>
      <c r="N32" s="339"/>
      <c r="O32" s="339"/>
      <c r="P32" s="339"/>
      <c r="Q32" s="339"/>
      <c r="R32" s="338"/>
      <c r="S32" s="338"/>
      <c r="T32" s="338"/>
    </row>
    <row r="33" spans="1:20">
      <c r="A33" s="193"/>
      <c r="B33" s="328"/>
      <c r="C33" s="328"/>
      <c r="D33" s="328"/>
      <c r="E33" s="328"/>
      <c r="F33" s="328"/>
      <c r="G33" s="328"/>
      <c r="H33" s="328"/>
      <c r="I33" s="328"/>
      <c r="J33" s="328"/>
      <c r="K33" s="328"/>
      <c r="L33" s="328"/>
      <c r="M33" s="328"/>
      <c r="N33" s="328"/>
      <c r="O33" s="328"/>
      <c r="P33" s="328"/>
      <c r="Q33" s="328"/>
      <c r="R33" s="338"/>
      <c r="S33" s="338"/>
      <c r="T33" s="338"/>
    </row>
    <row r="34" spans="1:20">
      <c r="A34" s="193"/>
      <c r="B34" s="328"/>
      <c r="C34" s="328"/>
      <c r="D34" s="328"/>
      <c r="E34" s="328"/>
      <c r="F34" s="328"/>
      <c r="G34" s="328"/>
      <c r="H34" s="328"/>
      <c r="I34" s="328"/>
      <c r="J34" s="328"/>
      <c r="K34" s="328"/>
      <c r="L34" s="328"/>
      <c r="M34" s="328"/>
      <c r="N34" s="328"/>
      <c r="O34" s="328"/>
      <c r="P34" s="328"/>
      <c r="Q34" s="328"/>
      <c r="R34" s="338"/>
      <c r="S34" s="338"/>
      <c r="T34" s="338"/>
    </row>
    <row r="35" spans="1:20">
      <c r="A35" s="193"/>
      <c r="B35" s="338"/>
      <c r="C35" s="328"/>
      <c r="D35" s="328"/>
      <c r="E35" s="328"/>
      <c r="F35" s="328"/>
      <c r="G35" s="328"/>
      <c r="H35" s="328"/>
      <c r="I35" s="328"/>
      <c r="J35" s="328"/>
      <c r="K35" s="328"/>
      <c r="L35" s="328"/>
      <c r="M35" s="328"/>
      <c r="N35" s="328"/>
      <c r="O35" s="328"/>
      <c r="P35" s="328"/>
      <c r="Q35" s="328"/>
      <c r="R35" s="338"/>
      <c r="S35" s="338"/>
      <c r="T35" s="338"/>
    </row>
    <row r="36" spans="1:20">
      <c r="A36" s="193"/>
      <c r="B36" s="336"/>
      <c r="C36" s="328"/>
      <c r="D36" s="328"/>
      <c r="E36" s="328"/>
      <c r="F36" s="328"/>
      <c r="G36" s="328"/>
      <c r="H36" s="328"/>
      <c r="I36" s="328"/>
      <c r="J36" s="328"/>
      <c r="K36" s="328"/>
      <c r="L36" s="328"/>
      <c r="M36" s="328"/>
      <c r="N36" s="328"/>
      <c r="O36" s="328"/>
      <c r="P36" s="328"/>
      <c r="Q36" s="328"/>
      <c r="R36" s="338"/>
      <c r="S36" s="338"/>
      <c r="T36" s="338"/>
    </row>
    <row r="37" spans="1:20">
      <c r="A37" s="193"/>
      <c r="B37" s="338"/>
      <c r="C37" s="328"/>
      <c r="D37" s="328"/>
      <c r="E37" s="328"/>
      <c r="F37" s="328"/>
      <c r="G37" s="328"/>
      <c r="H37" s="328"/>
      <c r="I37" s="328"/>
      <c r="J37" s="328"/>
      <c r="K37" s="328"/>
      <c r="L37" s="328"/>
      <c r="M37" s="328"/>
      <c r="N37" s="328"/>
      <c r="O37" s="328"/>
      <c r="P37" s="328"/>
      <c r="Q37" s="328"/>
      <c r="R37" s="338"/>
      <c r="S37" s="338"/>
      <c r="T37" s="338"/>
    </row>
    <row r="38" spans="1:20">
      <c r="A38" s="193"/>
      <c r="B38" s="338"/>
      <c r="C38" s="328"/>
      <c r="D38" s="328"/>
      <c r="E38" s="328"/>
      <c r="F38" s="328"/>
      <c r="G38" s="328"/>
      <c r="H38" s="328"/>
      <c r="I38" s="328"/>
      <c r="J38" s="328"/>
      <c r="K38" s="328"/>
      <c r="L38" s="328"/>
      <c r="M38" s="328"/>
      <c r="N38" s="328"/>
      <c r="O38" s="328"/>
      <c r="P38" s="328"/>
      <c r="Q38" s="328"/>
      <c r="R38" s="338"/>
      <c r="S38" s="338"/>
      <c r="T38" s="338"/>
    </row>
    <row r="39" spans="1:20">
      <c r="A39" s="193"/>
      <c r="B39" s="338"/>
      <c r="C39" s="328"/>
      <c r="D39" s="328"/>
      <c r="E39" s="328"/>
      <c r="F39" s="328"/>
      <c r="G39" s="328"/>
      <c r="H39" s="328"/>
      <c r="I39" s="328"/>
      <c r="J39" s="328"/>
      <c r="K39" s="328"/>
      <c r="L39" s="328"/>
      <c r="M39" s="328"/>
      <c r="N39" s="328"/>
      <c r="O39" s="328"/>
      <c r="P39" s="328"/>
      <c r="Q39" s="328"/>
      <c r="R39" s="338"/>
      <c r="S39" s="338"/>
      <c r="T39" s="338"/>
    </row>
    <row r="40" spans="1:20">
      <c r="A40" s="193"/>
      <c r="C40" s="328"/>
      <c r="D40" s="328"/>
      <c r="E40" s="328"/>
      <c r="F40" s="328"/>
      <c r="G40" s="328"/>
      <c r="H40" s="328"/>
      <c r="I40" s="328"/>
      <c r="J40" s="328"/>
      <c r="K40" s="328"/>
      <c r="L40" s="328"/>
      <c r="M40" s="328"/>
      <c r="N40" s="328"/>
      <c r="O40" s="328"/>
      <c r="P40" s="328"/>
      <c r="Q40" s="328"/>
      <c r="R40" s="338"/>
      <c r="S40" s="338"/>
      <c r="T40" s="338"/>
    </row>
    <row r="41" spans="1:20">
      <c r="A41" s="193"/>
      <c r="B41" s="338"/>
      <c r="C41" s="328"/>
      <c r="D41" s="328"/>
      <c r="E41" s="328"/>
      <c r="F41" s="328"/>
      <c r="G41" s="328"/>
      <c r="H41" s="328"/>
      <c r="I41" s="328"/>
      <c r="J41" s="328"/>
      <c r="K41" s="328"/>
      <c r="L41" s="328"/>
      <c r="M41" s="328"/>
      <c r="N41" s="328"/>
      <c r="O41" s="328"/>
      <c r="P41" s="328"/>
      <c r="Q41" s="328"/>
      <c r="R41" s="338"/>
      <c r="S41" s="338"/>
      <c r="T41" s="338"/>
    </row>
    <row r="42" spans="1:20">
      <c r="A42" s="193" t="s">
        <v>529</v>
      </c>
      <c r="B42" s="328" t="s">
        <v>530</v>
      </c>
      <c r="C42" s="328"/>
      <c r="D42" s="328"/>
      <c r="E42" s="328"/>
      <c r="F42" s="328"/>
      <c r="G42" s="328"/>
      <c r="H42" s="328"/>
      <c r="I42" s="328"/>
      <c r="J42" s="328"/>
      <c r="K42" s="328"/>
      <c r="L42" s="328"/>
      <c r="M42" s="328"/>
      <c r="N42" s="328"/>
      <c r="O42" s="328"/>
      <c r="P42" s="328"/>
      <c r="Q42" s="328"/>
      <c r="R42" s="338"/>
      <c r="S42" s="338"/>
      <c r="T42" s="338"/>
    </row>
    <row r="47" spans="1:20">
      <c r="A47" s="326" t="s">
        <v>533</v>
      </c>
      <c r="B47" s="327" t="s">
        <v>654</v>
      </c>
    </row>
    <row r="49" spans="1:2">
      <c r="A49" s="326" t="s">
        <v>655</v>
      </c>
      <c r="B49" s="327" t="s">
        <v>534</v>
      </c>
    </row>
  </sheetData>
  <sheetProtection algorithmName="SHA-512" hashValue="YHiWo+okJBr9T2EikIKP6DExN6yqA5iXDSg1bx+HzHEm22LpMR61J4mO/JId/wGp3RgOfguDKQcaNlcsgxnIgg==" saltValue="xNFot91O7CU2mpIlhlRMNA==" spinCount="100000" sheet="1" objects="1" scenarios="1"/>
  <mergeCells count="21">
    <mergeCell ref="B19:Q19"/>
    <mergeCell ref="B24:Q24"/>
    <mergeCell ref="R13:T13"/>
    <mergeCell ref="K18:N18"/>
    <mergeCell ref="B17:Q17"/>
    <mergeCell ref="D9:F9"/>
    <mergeCell ref="N9:T9"/>
    <mergeCell ref="D10:F10"/>
    <mergeCell ref="I10:K10"/>
    <mergeCell ref="D7:F7"/>
    <mergeCell ref="N7:T7"/>
    <mergeCell ref="B8:C8"/>
    <mergeCell ref="D8:F8"/>
    <mergeCell ref="I8:K8"/>
    <mergeCell ref="N8:T8"/>
    <mergeCell ref="N6:T6"/>
    <mergeCell ref="A1:T1"/>
    <mergeCell ref="N3:T3"/>
    <mergeCell ref="N4:T4"/>
    <mergeCell ref="D5:K5"/>
    <mergeCell ref="N5:T5"/>
  </mergeCells>
  <pageMargins left="0.7" right="0.7" top="0.75" bottom="0.75" header="0.3" footer="0.3"/>
  <pageSetup paperSize="9" scale="45" fitToHeight="0" orientation="landscape" r:id="rId1"/>
  <drawing r:id="rId2"/>
  <extLst>
    <ext xmlns:x14="http://schemas.microsoft.com/office/spreadsheetml/2009/9/main" uri="{CCE6A557-97BC-4b89-ADB6-D9C93CAAB3DF}">
      <x14:dataValidations xmlns:xm="http://schemas.microsoft.com/office/excel/2006/main" count="1">
        <x14:dataValidation type="list" showInputMessage="1" showErrorMessage="1" xr:uid="{278AB761-0513-443F-9435-4C85C63C65D7}">
          <x14:formula1>
            <xm:f>'Schools Data'!$A$3:$A$90</xm:f>
          </x14:formula1>
          <xm:sqref>D5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7AF72-20DC-4DFA-A0D0-3FE23C997C89}">
  <dimension ref="A1:F10"/>
  <sheetViews>
    <sheetView workbookViewId="0">
      <selection activeCell="A13" sqref="A13"/>
    </sheetView>
  </sheetViews>
  <sheetFormatPr defaultRowHeight="14.4"/>
  <cols>
    <col min="1" max="1" width="27.21875" bestFit="1" customWidth="1"/>
    <col min="2" max="2" width="22.33203125" bestFit="1" customWidth="1"/>
  </cols>
  <sheetData>
    <row r="1" spans="1:6">
      <c r="A1" t="s">
        <v>113</v>
      </c>
      <c r="B1" t="s">
        <v>900</v>
      </c>
      <c r="F1" t="s">
        <v>567</v>
      </c>
    </row>
    <row r="2" spans="1:6">
      <c r="A2" t="s">
        <v>142</v>
      </c>
      <c r="B2" s="345">
        <v>82236</v>
      </c>
      <c r="F2" t="s">
        <v>568</v>
      </c>
    </row>
    <row r="3" spans="1:6">
      <c r="A3" t="s">
        <v>137</v>
      </c>
      <c r="B3" s="345">
        <v>70000</v>
      </c>
    </row>
    <row r="4" spans="1:6">
      <c r="A4" t="s">
        <v>180</v>
      </c>
      <c r="B4" s="345">
        <v>110000</v>
      </c>
    </row>
    <row r="5" spans="1:6">
      <c r="A5" t="s">
        <v>129</v>
      </c>
      <c r="B5" s="345">
        <v>105000</v>
      </c>
    </row>
    <row r="6" spans="1:6">
      <c r="A6" s="440" t="s">
        <v>147</v>
      </c>
      <c r="B6" s="345">
        <v>90000</v>
      </c>
    </row>
    <row r="7" spans="1:6">
      <c r="A7" s="440" t="s">
        <v>159</v>
      </c>
      <c r="B7" s="345">
        <v>130000</v>
      </c>
    </row>
    <row r="8" spans="1:6">
      <c r="A8" s="440" t="s">
        <v>172</v>
      </c>
      <c r="B8" s="345">
        <v>170477.49</v>
      </c>
    </row>
    <row r="9" spans="1:6">
      <c r="A9" s="440" t="s">
        <v>191</v>
      </c>
      <c r="B9" s="345">
        <v>325000</v>
      </c>
    </row>
    <row r="10" spans="1:6">
      <c r="A10" s="440" t="s">
        <v>200</v>
      </c>
      <c r="B10" s="345">
        <v>41313.54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I90"/>
  <sheetViews>
    <sheetView workbookViewId="0">
      <selection activeCell="E7" sqref="E7"/>
    </sheetView>
  </sheetViews>
  <sheetFormatPr defaultRowHeight="14.4"/>
  <cols>
    <col min="1" max="1" width="42.88671875" bestFit="1" customWidth="1"/>
    <col min="2" max="2" width="10.88671875" bestFit="1" customWidth="1"/>
    <col min="3" max="3" width="7" bestFit="1" customWidth="1"/>
    <col min="4" max="5" width="8.5546875" bestFit="1" customWidth="1"/>
    <col min="6" max="6" width="12.88671875" customWidth="1"/>
    <col min="7" max="7" width="15.88671875" bestFit="1" customWidth="1"/>
    <col min="8" max="8" width="12" bestFit="1" customWidth="1"/>
    <col min="9" max="9" width="42.88671875" bestFit="1" customWidth="1"/>
  </cols>
  <sheetData>
    <row r="1" spans="1:9" ht="29.4" thickBot="1">
      <c r="A1" s="1" t="s">
        <v>113</v>
      </c>
      <c r="B1" s="1" t="s">
        <v>119</v>
      </c>
      <c r="C1" s="1" t="s">
        <v>117</v>
      </c>
      <c r="D1" s="2" t="s">
        <v>118</v>
      </c>
      <c r="E1" s="2" t="s">
        <v>210</v>
      </c>
      <c r="F1" s="4" t="s">
        <v>239</v>
      </c>
      <c r="G1" s="4" t="s">
        <v>118</v>
      </c>
      <c r="H1" s="4" t="s">
        <v>240</v>
      </c>
      <c r="I1" s="1" t="s">
        <v>113</v>
      </c>
    </row>
    <row r="3" spans="1:9">
      <c r="A3" t="s">
        <v>524</v>
      </c>
      <c r="I3" t="s">
        <v>524</v>
      </c>
    </row>
    <row r="4" spans="1:9">
      <c r="A4" t="s">
        <v>120</v>
      </c>
      <c r="B4" t="s">
        <v>121</v>
      </c>
      <c r="C4">
        <v>101251</v>
      </c>
      <c r="D4" s="3">
        <v>3021000</v>
      </c>
      <c r="E4" s="3">
        <v>1000</v>
      </c>
      <c r="F4" t="s">
        <v>570</v>
      </c>
      <c r="G4">
        <v>3021000</v>
      </c>
      <c r="H4">
        <v>938600</v>
      </c>
      <c r="I4" t="s">
        <v>120</v>
      </c>
    </row>
    <row r="5" spans="1:9">
      <c r="A5" t="s">
        <v>122</v>
      </c>
      <c r="B5" t="s">
        <v>121</v>
      </c>
      <c r="C5">
        <v>101253</v>
      </c>
      <c r="D5" s="3">
        <v>3021002</v>
      </c>
      <c r="E5" s="3">
        <v>1002</v>
      </c>
      <c r="F5" t="s">
        <v>571</v>
      </c>
      <c r="G5">
        <v>3021002</v>
      </c>
      <c r="H5">
        <v>938602</v>
      </c>
      <c r="I5" t="s">
        <v>122</v>
      </c>
    </row>
    <row r="6" spans="1:9">
      <c r="A6" s="5" t="s">
        <v>123</v>
      </c>
      <c r="B6" t="s">
        <v>124</v>
      </c>
      <c r="C6">
        <v>135086</v>
      </c>
      <c r="D6" s="3">
        <v>3023520</v>
      </c>
      <c r="E6" s="3">
        <v>3520</v>
      </c>
      <c r="F6" t="s">
        <v>572</v>
      </c>
      <c r="G6">
        <v>3023520</v>
      </c>
      <c r="H6">
        <v>938701</v>
      </c>
      <c r="I6" s="5" t="s">
        <v>123</v>
      </c>
    </row>
    <row r="7" spans="1:9">
      <c r="A7" s="5" t="s">
        <v>125</v>
      </c>
      <c r="B7" t="s">
        <v>124</v>
      </c>
      <c r="C7">
        <v>101315</v>
      </c>
      <c r="D7" s="3">
        <v>3023300</v>
      </c>
      <c r="E7" s="3">
        <v>3300</v>
      </c>
      <c r="F7" t="s">
        <v>573</v>
      </c>
      <c r="G7">
        <v>3023300</v>
      </c>
      <c r="H7">
        <v>938652</v>
      </c>
      <c r="I7" s="5" t="s">
        <v>125</v>
      </c>
    </row>
    <row r="8" spans="1:9">
      <c r="A8" s="5" t="s">
        <v>126</v>
      </c>
      <c r="B8" t="s">
        <v>124</v>
      </c>
      <c r="C8">
        <v>101329</v>
      </c>
      <c r="D8" s="3">
        <v>3023317</v>
      </c>
      <c r="E8" s="3">
        <v>3317</v>
      </c>
      <c r="F8" t="s">
        <v>574</v>
      </c>
      <c r="G8">
        <v>3023317</v>
      </c>
      <c r="H8">
        <v>938664</v>
      </c>
      <c r="I8" s="5" t="s">
        <v>126</v>
      </c>
    </row>
    <row r="9" spans="1:9">
      <c r="A9" s="5" t="s">
        <v>127</v>
      </c>
      <c r="B9" t="s">
        <v>124</v>
      </c>
      <c r="C9">
        <v>101330</v>
      </c>
      <c r="D9" s="3">
        <v>3023500</v>
      </c>
      <c r="E9" s="3">
        <v>3500</v>
      </c>
      <c r="F9" t="s">
        <v>575</v>
      </c>
      <c r="G9">
        <v>3023500</v>
      </c>
      <c r="H9">
        <v>938665</v>
      </c>
      <c r="I9" s="5" t="s">
        <v>127</v>
      </c>
    </row>
    <row r="10" spans="1:9">
      <c r="A10" s="5" t="s">
        <v>128</v>
      </c>
      <c r="B10" t="s">
        <v>124</v>
      </c>
      <c r="C10">
        <v>101342</v>
      </c>
      <c r="D10" s="3">
        <v>3023514</v>
      </c>
      <c r="E10" s="3">
        <v>3514</v>
      </c>
      <c r="F10" t="s">
        <v>576</v>
      </c>
      <c r="G10">
        <v>3023514</v>
      </c>
      <c r="H10">
        <v>938677</v>
      </c>
      <c r="I10" s="5" t="s">
        <v>128</v>
      </c>
    </row>
    <row r="11" spans="1:9">
      <c r="A11" s="5" t="s">
        <v>129</v>
      </c>
      <c r="B11" t="s">
        <v>124</v>
      </c>
      <c r="C11">
        <v>101258</v>
      </c>
      <c r="D11" s="3">
        <v>3022002</v>
      </c>
      <c r="E11" s="3">
        <v>2002</v>
      </c>
      <c r="F11" t="s">
        <v>577</v>
      </c>
      <c r="G11">
        <v>3022002</v>
      </c>
      <c r="H11">
        <v>938605</v>
      </c>
      <c r="I11" s="5" t="s">
        <v>129</v>
      </c>
    </row>
    <row r="12" spans="1:9">
      <c r="A12" s="5" t="s">
        <v>130</v>
      </c>
      <c r="B12" t="s">
        <v>124</v>
      </c>
      <c r="C12">
        <v>133365</v>
      </c>
      <c r="D12" s="3">
        <v>3022079</v>
      </c>
      <c r="E12" s="3">
        <v>2079</v>
      </c>
      <c r="F12" t="s">
        <v>578</v>
      </c>
      <c r="G12">
        <v>3022079</v>
      </c>
      <c r="H12">
        <v>938651</v>
      </c>
      <c r="I12" s="5" t="s">
        <v>130</v>
      </c>
    </row>
    <row r="13" spans="1:9">
      <c r="A13" s="5" t="s">
        <v>131</v>
      </c>
      <c r="B13" t="s">
        <v>124</v>
      </c>
      <c r="C13">
        <v>136402</v>
      </c>
      <c r="D13" s="3">
        <v>3023524</v>
      </c>
      <c r="E13" s="3">
        <v>3524</v>
      </c>
      <c r="F13" t="s">
        <v>579</v>
      </c>
      <c r="G13">
        <v>3023524</v>
      </c>
      <c r="H13">
        <v>938702</v>
      </c>
      <c r="I13" s="5" t="s">
        <v>131</v>
      </c>
    </row>
    <row r="14" spans="1:9">
      <c r="A14" s="5" t="s">
        <v>132</v>
      </c>
      <c r="B14" t="s">
        <v>124</v>
      </c>
      <c r="C14">
        <v>101259</v>
      </c>
      <c r="D14" s="3">
        <v>3022003</v>
      </c>
      <c r="E14" s="3">
        <v>2003</v>
      </c>
      <c r="F14" t="s">
        <v>790</v>
      </c>
      <c r="G14">
        <v>3022003</v>
      </c>
      <c r="H14">
        <v>938606</v>
      </c>
      <c r="I14" s="5" t="s">
        <v>132</v>
      </c>
    </row>
    <row r="15" spans="1:9">
      <c r="A15" s="5" t="s">
        <v>133</v>
      </c>
      <c r="B15" t="s">
        <v>124</v>
      </c>
      <c r="C15">
        <v>101339</v>
      </c>
      <c r="D15" s="3">
        <v>3023511</v>
      </c>
      <c r="E15" s="3">
        <v>3511</v>
      </c>
      <c r="F15" t="s">
        <v>580</v>
      </c>
      <c r="G15">
        <v>3023511</v>
      </c>
      <c r="H15">
        <v>938674</v>
      </c>
      <c r="I15" s="5" t="s">
        <v>133</v>
      </c>
    </row>
    <row r="16" spans="1:9">
      <c r="A16" s="5" t="s">
        <v>134</v>
      </c>
      <c r="B16" t="s">
        <v>124</v>
      </c>
      <c r="C16">
        <v>101263</v>
      </c>
      <c r="D16" s="3">
        <v>3022008</v>
      </c>
      <c r="E16" s="3">
        <v>2008</v>
      </c>
      <c r="F16" t="s">
        <v>581</v>
      </c>
      <c r="G16">
        <v>3022008</v>
      </c>
      <c r="H16">
        <v>938608</v>
      </c>
      <c r="I16" s="5" t="s">
        <v>134</v>
      </c>
    </row>
    <row r="17" spans="1:9">
      <c r="A17" s="5" t="s">
        <v>135</v>
      </c>
      <c r="B17" t="s">
        <v>124</v>
      </c>
      <c r="C17">
        <v>101262</v>
      </c>
      <c r="D17" s="3">
        <v>3022007</v>
      </c>
      <c r="E17" s="3">
        <v>2007</v>
      </c>
      <c r="F17" t="s">
        <v>582</v>
      </c>
      <c r="G17">
        <v>3022007</v>
      </c>
      <c r="H17">
        <v>938607</v>
      </c>
      <c r="I17" s="5" t="s">
        <v>135</v>
      </c>
    </row>
    <row r="18" spans="1:9">
      <c r="A18" s="5" t="s">
        <v>136</v>
      </c>
      <c r="B18" t="s">
        <v>124</v>
      </c>
      <c r="C18">
        <v>101264</v>
      </c>
      <c r="D18" s="3">
        <v>3022009</v>
      </c>
      <c r="E18" s="3">
        <v>2009</v>
      </c>
      <c r="F18" t="s">
        <v>583</v>
      </c>
      <c r="G18">
        <v>3022009</v>
      </c>
      <c r="H18">
        <v>938609</v>
      </c>
      <c r="I18" s="5" t="s">
        <v>136</v>
      </c>
    </row>
    <row r="19" spans="1:9">
      <c r="A19" s="5" t="s">
        <v>137</v>
      </c>
      <c r="B19" t="s">
        <v>124</v>
      </c>
      <c r="C19">
        <v>101309</v>
      </c>
      <c r="D19" s="3">
        <v>3022067</v>
      </c>
      <c r="E19" s="3">
        <v>2067</v>
      </c>
      <c r="F19" t="s">
        <v>584</v>
      </c>
      <c r="G19">
        <v>3022067</v>
      </c>
      <c r="H19">
        <v>938642</v>
      </c>
      <c r="I19" s="5" t="s">
        <v>137</v>
      </c>
    </row>
    <row r="20" spans="1:9">
      <c r="A20" s="5" t="s">
        <v>138</v>
      </c>
      <c r="B20" t="s">
        <v>124</v>
      </c>
      <c r="C20">
        <v>101316</v>
      </c>
      <c r="D20" s="3">
        <v>3023302</v>
      </c>
      <c r="E20" s="3">
        <v>3302</v>
      </c>
      <c r="F20" t="s">
        <v>585</v>
      </c>
      <c r="G20">
        <v>3023302</v>
      </c>
      <c r="H20">
        <v>938653</v>
      </c>
      <c r="I20" s="5" t="s">
        <v>138</v>
      </c>
    </row>
    <row r="21" spans="1:9">
      <c r="A21" s="5" t="s">
        <v>139</v>
      </c>
      <c r="B21" t="s">
        <v>124</v>
      </c>
      <c r="C21">
        <v>101266</v>
      </c>
      <c r="D21" s="3">
        <v>3022011</v>
      </c>
      <c r="E21" s="3">
        <v>2011</v>
      </c>
      <c r="F21" t="s">
        <v>586</v>
      </c>
      <c r="G21">
        <v>3022011</v>
      </c>
      <c r="H21">
        <v>938611</v>
      </c>
      <c r="I21" s="5" t="s">
        <v>139</v>
      </c>
    </row>
    <row r="22" spans="1:9">
      <c r="A22" s="5" t="s">
        <v>140</v>
      </c>
      <c r="B22" t="s">
        <v>124</v>
      </c>
      <c r="C22">
        <v>101269</v>
      </c>
      <c r="D22" s="3">
        <v>3022014</v>
      </c>
      <c r="E22" s="3">
        <v>2014</v>
      </c>
      <c r="F22" t="s">
        <v>587</v>
      </c>
      <c r="G22">
        <v>3022014</v>
      </c>
      <c r="H22">
        <v>938612</v>
      </c>
      <c r="I22" s="5" t="s">
        <v>140</v>
      </c>
    </row>
    <row r="23" spans="1:9">
      <c r="A23" s="5" t="s">
        <v>141</v>
      </c>
      <c r="B23" t="s">
        <v>124</v>
      </c>
      <c r="C23">
        <v>101270</v>
      </c>
      <c r="D23" s="3">
        <v>3022015</v>
      </c>
      <c r="E23" s="3">
        <v>2015</v>
      </c>
      <c r="F23" t="s">
        <v>588</v>
      </c>
      <c r="G23">
        <v>3022015</v>
      </c>
      <c r="H23">
        <v>938613</v>
      </c>
      <c r="I23" s="5" t="s">
        <v>141</v>
      </c>
    </row>
    <row r="24" spans="1:9">
      <c r="A24" s="5" t="s">
        <v>142</v>
      </c>
      <c r="B24" t="s">
        <v>124</v>
      </c>
      <c r="C24">
        <v>101271</v>
      </c>
      <c r="D24" s="3">
        <v>3022016</v>
      </c>
      <c r="E24" s="3">
        <v>2016</v>
      </c>
      <c r="F24" t="s">
        <v>589</v>
      </c>
      <c r="G24">
        <v>3022016</v>
      </c>
      <c r="H24">
        <v>938614</v>
      </c>
      <c r="I24" s="5" t="s">
        <v>142</v>
      </c>
    </row>
    <row r="25" spans="1:9">
      <c r="A25" s="5" t="s">
        <v>143</v>
      </c>
      <c r="B25" t="s">
        <v>124</v>
      </c>
      <c r="C25">
        <v>101272</v>
      </c>
      <c r="D25" s="3">
        <v>3022017</v>
      </c>
      <c r="E25" s="3">
        <v>2017</v>
      </c>
      <c r="F25" t="s">
        <v>590</v>
      </c>
      <c r="G25">
        <v>3022017</v>
      </c>
      <c r="H25">
        <v>938615</v>
      </c>
      <c r="I25" s="5" t="s">
        <v>143</v>
      </c>
    </row>
    <row r="26" spans="1:9">
      <c r="A26" s="5" t="s">
        <v>144</v>
      </c>
      <c r="B26" t="s">
        <v>124</v>
      </c>
      <c r="C26">
        <v>101314</v>
      </c>
      <c r="D26" s="3">
        <v>3022073</v>
      </c>
      <c r="E26" s="3">
        <v>2073</v>
      </c>
      <c r="F26" t="s">
        <v>591</v>
      </c>
      <c r="G26">
        <v>3022073</v>
      </c>
      <c r="H26">
        <v>938646</v>
      </c>
      <c r="I26" s="5" t="s">
        <v>144</v>
      </c>
    </row>
    <row r="27" spans="1:9">
      <c r="A27" s="5" t="s">
        <v>145</v>
      </c>
      <c r="B27" t="s">
        <v>124</v>
      </c>
      <c r="C27">
        <v>101274</v>
      </c>
      <c r="D27" s="3">
        <v>3022019</v>
      </c>
      <c r="E27" s="3">
        <v>2019</v>
      </c>
      <c r="F27" t="s">
        <v>592</v>
      </c>
      <c r="G27">
        <v>3022019</v>
      </c>
      <c r="H27">
        <v>938617</v>
      </c>
      <c r="I27" s="5" t="s">
        <v>145</v>
      </c>
    </row>
    <row r="28" spans="1:9">
      <c r="A28" s="5" t="s">
        <v>146</v>
      </c>
      <c r="B28" t="s">
        <v>124</v>
      </c>
      <c r="C28">
        <v>101275</v>
      </c>
      <c r="D28" s="3">
        <v>3022021</v>
      </c>
      <c r="E28" s="3">
        <v>2021</v>
      </c>
      <c r="F28" t="s">
        <v>791</v>
      </c>
      <c r="G28">
        <v>3022021</v>
      </c>
      <c r="H28">
        <v>938618</v>
      </c>
      <c r="I28" s="5" t="s">
        <v>146</v>
      </c>
    </row>
    <row r="29" spans="1:9">
      <c r="A29" s="5" t="s">
        <v>147</v>
      </c>
      <c r="B29" t="s">
        <v>124</v>
      </c>
      <c r="C29">
        <v>101277</v>
      </c>
      <c r="D29" s="3">
        <v>3022023</v>
      </c>
      <c r="E29" s="3">
        <v>2023</v>
      </c>
      <c r="F29" t="s">
        <v>593</v>
      </c>
      <c r="G29">
        <v>3022023</v>
      </c>
      <c r="H29">
        <v>938620</v>
      </c>
      <c r="I29" s="5" t="s">
        <v>147</v>
      </c>
    </row>
    <row r="30" spans="1:9">
      <c r="A30" s="5" t="s">
        <v>148</v>
      </c>
      <c r="B30" t="s">
        <v>124</v>
      </c>
      <c r="C30">
        <v>101278</v>
      </c>
      <c r="D30" s="3">
        <v>3022024</v>
      </c>
      <c r="E30" s="3">
        <v>2024</v>
      </c>
      <c r="F30" t="s">
        <v>594</v>
      </c>
      <c r="G30">
        <v>3022024</v>
      </c>
      <c r="H30">
        <v>938621</v>
      </c>
      <c r="I30" s="5" t="s">
        <v>148</v>
      </c>
    </row>
    <row r="31" spans="1:9">
      <c r="A31" s="5" t="s">
        <v>149</v>
      </c>
      <c r="B31" t="s">
        <v>124</v>
      </c>
      <c r="C31">
        <v>101279</v>
      </c>
      <c r="D31" s="3">
        <v>3022025</v>
      </c>
      <c r="E31" s="3">
        <v>2025</v>
      </c>
      <c r="F31" t="s">
        <v>595</v>
      </c>
      <c r="G31">
        <v>3022025</v>
      </c>
      <c r="H31">
        <v>938622</v>
      </c>
      <c r="I31" s="5" t="s">
        <v>149</v>
      </c>
    </row>
    <row r="32" spans="1:9">
      <c r="A32" s="5" t="s">
        <v>150</v>
      </c>
      <c r="B32" t="s">
        <v>124</v>
      </c>
      <c r="C32">
        <v>101280</v>
      </c>
      <c r="D32" s="3">
        <v>3022026</v>
      </c>
      <c r="E32" s="3">
        <v>2026</v>
      </c>
      <c r="F32" t="s">
        <v>596</v>
      </c>
      <c r="G32">
        <v>3022026</v>
      </c>
      <c r="H32">
        <v>938623</v>
      </c>
      <c r="I32" s="5" t="s">
        <v>150</v>
      </c>
    </row>
    <row r="33" spans="1:9">
      <c r="A33" s="5" t="s">
        <v>151</v>
      </c>
      <c r="B33" t="s">
        <v>124</v>
      </c>
      <c r="C33">
        <v>101282</v>
      </c>
      <c r="D33" s="3">
        <v>3022028</v>
      </c>
      <c r="E33" s="3">
        <v>2028</v>
      </c>
      <c r="F33" t="s">
        <v>597</v>
      </c>
      <c r="G33">
        <v>3022028</v>
      </c>
      <c r="H33">
        <v>938625</v>
      </c>
      <c r="I33" s="5" t="s">
        <v>151</v>
      </c>
    </row>
    <row r="34" spans="1:9">
      <c r="A34" s="5" t="s">
        <v>152</v>
      </c>
      <c r="B34" t="s">
        <v>124</v>
      </c>
      <c r="C34">
        <v>101281</v>
      </c>
      <c r="D34" s="3">
        <v>3022027</v>
      </c>
      <c r="E34" s="3">
        <v>2027</v>
      </c>
      <c r="F34" t="s">
        <v>598</v>
      </c>
      <c r="G34">
        <v>3022027</v>
      </c>
      <c r="H34">
        <v>938624</v>
      </c>
      <c r="I34" s="5" t="s">
        <v>152</v>
      </c>
    </row>
    <row r="35" spans="1:9">
      <c r="A35" s="5" t="s">
        <v>153</v>
      </c>
      <c r="B35" t="s">
        <v>124</v>
      </c>
      <c r="C35">
        <v>101283</v>
      </c>
      <c r="D35" s="3">
        <v>3022029</v>
      </c>
      <c r="E35" s="3">
        <v>2029</v>
      </c>
      <c r="F35" t="s">
        <v>599</v>
      </c>
      <c r="G35">
        <v>3022029</v>
      </c>
      <c r="H35">
        <v>938626</v>
      </c>
      <c r="I35" s="5" t="s">
        <v>153</v>
      </c>
    </row>
    <row r="36" spans="1:9">
      <c r="A36" s="5" t="s">
        <v>154</v>
      </c>
      <c r="B36" t="s">
        <v>124</v>
      </c>
      <c r="C36">
        <v>130998</v>
      </c>
      <c r="D36" s="3">
        <v>3023516</v>
      </c>
      <c r="E36" s="3">
        <v>3516</v>
      </c>
      <c r="F36" t="s">
        <v>600</v>
      </c>
      <c r="G36">
        <v>3023516</v>
      </c>
      <c r="H36">
        <v>938678</v>
      </c>
      <c r="I36" s="5" t="s">
        <v>154</v>
      </c>
    </row>
    <row r="37" spans="1:9">
      <c r="A37" s="5" t="s">
        <v>155</v>
      </c>
      <c r="B37" t="s">
        <v>124</v>
      </c>
      <c r="C37">
        <v>101285</v>
      </c>
      <c r="D37" s="3">
        <v>3022031</v>
      </c>
      <c r="E37" s="3">
        <v>2031</v>
      </c>
      <c r="F37" t="s">
        <v>601</v>
      </c>
      <c r="G37">
        <v>3022031</v>
      </c>
      <c r="H37">
        <v>938628</v>
      </c>
      <c r="I37" s="5" t="s">
        <v>155</v>
      </c>
    </row>
    <row r="38" spans="1:9">
      <c r="A38" s="5" t="s">
        <v>156</v>
      </c>
      <c r="B38" t="s">
        <v>124</v>
      </c>
      <c r="C38">
        <v>101286</v>
      </c>
      <c r="D38" s="3">
        <v>3022032</v>
      </c>
      <c r="E38" s="3">
        <v>2032</v>
      </c>
      <c r="F38" t="s">
        <v>602</v>
      </c>
      <c r="G38">
        <v>3022032</v>
      </c>
      <c r="H38">
        <v>938629</v>
      </c>
      <c r="I38" s="5" t="s">
        <v>156</v>
      </c>
    </row>
    <row r="39" spans="1:9">
      <c r="A39" s="5" t="s">
        <v>157</v>
      </c>
      <c r="B39" t="s">
        <v>124</v>
      </c>
      <c r="C39">
        <v>101317</v>
      </c>
      <c r="D39" s="3">
        <v>3023304</v>
      </c>
      <c r="E39" s="3">
        <v>3304</v>
      </c>
      <c r="F39" t="s">
        <v>603</v>
      </c>
      <c r="G39">
        <v>3023304</v>
      </c>
      <c r="H39">
        <v>938654</v>
      </c>
      <c r="I39" s="5" t="s">
        <v>157</v>
      </c>
    </row>
    <row r="40" spans="1:9">
      <c r="A40" s="5" t="s">
        <v>158</v>
      </c>
      <c r="B40" t="s">
        <v>124</v>
      </c>
      <c r="C40">
        <v>101289</v>
      </c>
      <c r="D40" s="3">
        <v>3022036</v>
      </c>
      <c r="E40" s="3">
        <v>2036</v>
      </c>
      <c r="F40" t="s">
        <v>604</v>
      </c>
      <c r="G40">
        <v>3022036</v>
      </c>
      <c r="H40">
        <v>938630</v>
      </c>
      <c r="I40" s="5" t="s">
        <v>158</v>
      </c>
    </row>
    <row r="41" spans="1:9">
      <c r="A41" s="5" t="s">
        <v>159</v>
      </c>
      <c r="B41" t="s">
        <v>124</v>
      </c>
      <c r="C41">
        <v>101290</v>
      </c>
      <c r="D41" s="3">
        <v>3022037</v>
      </c>
      <c r="E41" s="3">
        <v>2037</v>
      </c>
      <c r="F41" t="s">
        <v>605</v>
      </c>
      <c r="G41">
        <v>3022037</v>
      </c>
      <c r="H41">
        <v>938631</v>
      </c>
      <c r="I41" s="5" t="s">
        <v>159</v>
      </c>
    </row>
    <row r="42" spans="1:9">
      <c r="A42" s="5" t="s">
        <v>160</v>
      </c>
      <c r="B42" t="s">
        <v>124</v>
      </c>
      <c r="C42">
        <v>135226</v>
      </c>
      <c r="D42" s="3">
        <v>3023523</v>
      </c>
      <c r="E42" s="3">
        <v>3523</v>
      </c>
      <c r="F42" t="s">
        <v>606</v>
      </c>
      <c r="G42">
        <v>3023523</v>
      </c>
      <c r="H42">
        <v>938700</v>
      </c>
      <c r="I42" s="5" t="s">
        <v>160</v>
      </c>
    </row>
    <row r="43" spans="1:9">
      <c r="A43" s="5" t="s">
        <v>161</v>
      </c>
      <c r="B43" t="s">
        <v>124</v>
      </c>
      <c r="C43">
        <v>101376</v>
      </c>
      <c r="D43" s="3">
        <v>3025948</v>
      </c>
      <c r="E43" s="3">
        <v>5948</v>
      </c>
      <c r="F43" t="s">
        <v>607</v>
      </c>
      <c r="G43">
        <v>3025948</v>
      </c>
      <c r="H43">
        <v>938694</v>
      </c>
      <c r="I43" s="5" t="s">
        <v>161</v>
      </c>
    </row>
    <row r="44" spans="1:9">
      <c r="A44" s="5" t="s">
        <v>162</v>
      </c>
      <c r="B44" t="s">
        <v>124</v>
      </c>
      <c r="C44">
        <v>131359</v>
      </c>
      <c r="D44" s="3">
        <v>3025949</v>
      </c>
      <c r="E44" s="3">
        <v>5949</v>
      </c>
      <c r="F44" t="s">
        <v>608</v>
      </c>
      <c r="G44">
        <v>3025949</v>
      </c>
      <c r="H44">
        <v>938695</v>
      </c>
      <c r="I44" s="5" t="s">
        <v>162</v>
      </c>
    </row>
    <row r="45" spans="1:9">
      <c r="A45" s="5" t="s">
        <v>163</v>
      </c>
      <c r="B45" t="s">
        <v>124</v>
      </c>
      <c r="C45">
        <v>101341</v>
      </c>
      <c r="D45" s="3">
        <v>3023513</v>
      </c>
      <c r="E45" s="3">
        <v>3513</v>
      </c>
      <c r="F45" t="s">
        <v>609</v>
      </c>
      <c r="G45">
        <v>3023513</v>
      </c>
      <c r="H45">
        <v>938676</v>
      </c>
      <c r="I45" s="5" t="s">
        <v>163</v>
      </c>
    </row>
    <row r="46" spans="1:9">
      <c r="A46" s="5" t="s">
        <v>164</v>
      </c>
      <c r="B46" t="s">
        <v>124</v>
      </c>
      <c r="C46">
        <v>101318</v>
      </c>
      <c r="D46" s="3">
        <v>3023305</v>
      </c>
      <c r="E46" s="3">
        <v>3305</v>
      </c>
      <c r="F46" t="s">
        <v>610</v>
      </c>
      <c r="G46">
        <v>3023305</v>
      </c>
      <c r="H46">
        <v>938655</v>
      </c>
      <c r="I46" s="5" t="s">
        <v>164</v>
      </c>
    </row>
    <row r="47" spans="1:9">
      <c r="A47" s="5" t="s">
        <v>165</v>
      </c>
      <c r="B47" t="s">
        <v>124</v>
      </c>
      <c r="C47">
        <v>101293</v>
      </c>
      <c r="D47" s="3">
        <v>3022042</v>
      </c>
      <c r="E47" s="3">
        <v>2042</v>
      </c>
      <c r="F47" t="s">
        <v>611</v>
      </c>
      <c r="G47">
        <v>3022042</v>
      </c>
      <c r="H47">
        <v>938632</v>
      </c>
      <c r="I47" s="5" t="s">
        <v>165</v>
      </c>
    </row>
    <row r="48" spans="1:9">
      <c r="A48" s="5" t="s">
        <v>166</v>
      </c>
      <c r="B48" t="s">
        <v>124</v>
      </c>
      <c r="C48">
        <v>101295</v>
      </c>
      <c r="D48" s="3">
        <v>3022044</v>
      </c>
      <c r="E48" s="3">
        <v>2044</v>
      </c>
      <c r="F48" t="s">
        <v>612</v>
      </c>
      <c r="G48">
        <v>3022044</v>
      </c>
      <c r="H48">
        <v>938634</v>
      </c>
      <c r="I48" s="5" t="s">
        <v>166</v>
      </c>
    </row>
    <row r="49" spans="1:9">
      <c r="A49" s="5" t="s">
        <v>167</v>
      </c>
      <c r="B49" t="s">
        <v>124</v>
      </c>
      <c r="C49">
        <v>101294</v>
      </c>
      <c r="D49" s="3">
        <v>3022043</v>
      </c>
      <c r="E49" s="3">
        <v>2043</v>
      </c>
      <c r="F49" t="s">
        <v>613</v>
      </c>
      <c r="G49">
        <v>3022043</v>
      </c>
      <c r="H49">
        <v>938633</v>
      </c>
      <c r="I49" s="5" t="s">
        <v>167</v>
      </c>
    </row>
    <row r="50" spans="1:9">
      <c r="A50" s="5" t="s">
        <v>288</v>
      </c>
      <c r="B50" t="s">
        <v>124</v>
      </c>
      <c r="C50">
        <v>149998</v>
      </c>
      <c r="D50" s="3">
        <v>3022053</v>
      </c>
      <c r="E50" s="3">
        <v>2053</v>
      </c>
      <c r="F50" t="s">
        <v>621</v>
      </c>
      <c r="G50">
        <v>3022053</v>
      </c>
      <c r="H50">
        <v>938708</v>
      </c>
      <c r="I50" s="5" t="s">
        <v>288</v>
      </c>
    </row>
    <row r="51" spans="1:9">
      <c r="A51" s="5" t="s">
        <v>168</v>
      </c>
      <c r="B51" t="s">
        <v>124</v>
      </c>
      <c r="C51">
        <v>101296</v>
      </c>
      <c r="D51" s="3">
        <v>3022045</v>
      </c>
      <c r="E51" s="3">
        <v>2045</v>
      </c>
      <c r="F51" t="s">
        <v>614</v>
      </c>
      <c r="G51">
        <v>3022045</v>
      </c>
      <c r="H51">
        <v>938635</v>
      </c>
      <c r="I51" s="5" t="s">
        <v>168</v>
      </c>
    </row>
    <row r="52" spans="1:9">
      <c r="A52" s="5" t="s">
        <v>169</v>
      </c>
      <c r="B52" t="s">
        <v>124</v>
      </c>
      <c r="C52">
        <v>131970</v>
      </c>
      <c r="D52" s="3">
        <v>3022077</v>
      </c>
      <c r="E52" s="3">
        <v>2077</v>
      </c>
      <c r="F52" t="s">
        <v>615</v>
      </c>
      <c r="G52">
        <v>3022077</v>
      </c>
      <c r="H52">
        <v>938649</v>
      </c>
      <c r="I52" s="5" t="s">
        <v>169</v>
      </c>
    </row>
    <row r="53" spans="1:9">
      <c r="A53" s="5" t="s">
        <v>170</v>
      </c>
      <c r="B53" t="s">
        <v>124</v>
      </c>
      <c r="C53">
        <v>101356</v>
      </c>
      <c r="D53" s="3">
        <v>3025201</v>
      </c>
      <c r="E53" s="3">
        <v>5201</v>
      </c>
      <c r="F53" t="s">
        <v>792</v>
      </c>
      <c r="G53">
        <v>3025201</v>
      </c>
      <c r="H53">
        <v>938687</v>
      </c>
      <c r="I53" s="5" t="s">
        <v>170</v>
      </c>
    </row>
    <row r="54" spans="1:9">
      <c r="A54" s="5" t="s">
        <v>171</v>
      </c>
      <c r="B54" t="s">
        <v>124</v>
      </c>
      <c r="C54">
        <v>101331</v>
      </c>
      <c r="D54" s="3">
        <v>3023501</v>
      </c>
      <c r="E54" s="3">
        <v>3501</v>
      </c>
      <c r="F54" t="s">
        <v>616</v>
      </c>
      <c r="G54">
        <v>3023501</v>
      </c>
      <c r="H54">
        <v>938666</v>
      </c>
      <c r="I54" s="5" t="s">
        <v>171</v>
      </c>
    </row>
    <row r="55" spans="1:9">
      <c r="A55" s="5" t="s">
        <v>172</v>
      </c>
      <c r="B55" t="s">
        <v>124</v>
      </c>
      <c r="C55">
        <v>133364</v>
      </c>
      <c r="D55" s="3">
        <v>3022078</v>
      </c>
      <c r="E55" s="3">
        <v>2078</v>
      </c>
      <c r="F55" t="s">
        <v>617</v>
      </c>
      <c r="G55">
        <v>3022078</v>
      </c>
      <c r="H55">
        <v>938650</v>
      </c>
      <c r="I55" s="5" t="s">
        <v>172</v>
      </c>
    </row>
    <row r="56" spans="1:9">
      <c r="A56" s="5" t="s">
        <v>269</v>
      </c>
      <c r="B56" t="s">
        <v>124</v>
      </c>
      <c r="C56">
        <v>101313</v>
      </c>
      <c r="D56" s="3">
        <v>3022072</v>
      </c>
      <c r="E56" s="3">
        <v>2072</v>
      </c>
      <c r="F56" t="s">
        <v>618</v>
      </c>
      <c r="G56">
        <v>3022072</v>
      </c>
      <c r="H56">
        <v>938645</v>
      </c>
      <c r="I56" s="5" t="s">
        <v>173</v>
      </c>
    </row>
    <row r="57" spans="1:9">
      <c r="A57" s="5" t="s">
        <v>174</v>
      </c>
      <c r="B57" t="s">
        <v>124</v>
      </c>
      <c r="C57">
        <v>101340</v>
      </c>
      <c r="D57" s="3">
        <v>3023512</v>
      </c>
      <c r="E57" s="3">
        <v>3512</v>
      </c>
      <c r="F57" t="s">
        <v>619</v>
      </c>
      <c r="G57">
        <v>3023512</v>
      </c>
      <c r="H57">
        <v>938675</v>
      </c>
      <c r="I57" s="5" t="s">
        <v>174</v>
      </c>
    </row>
    <row r="58" spans="1:9">
      <c r="A58" s="5" t="s">
        <v>175</v>
      </c>
      <c r="B58" t="s">
        <v>124</v>
      </c>
      <c r="C58">
        <v>101338</v>
      </c>
      <c r="D58" s="3">
        <v>3023510</v>
      </c>
      <c r="E58" s="3">
        <v>3510</v>
      </c>
      <c r="F58" t="s">
        <v>620</v>
      </c>
      <c r="G58">
        <v>3023510</v>
      </c>
      <c r="H58">
        <v>938673</v>
      </c>
      <c r="I58" s="5" t="s">
        <v>175</v>
      </c>
    </row>
    <row r="59" spans="1:9">
      <c r="A59" s="5" t="s">
        <v>176</v>
      </c>
      <c r="B59" t="s">
        <v>124</v>
      </c>
      <c r="C59">
        <v>101332</v>
      </c>
      <c r="D59" s="3">
        <v>3023502</v>
      </c>
      <c r="E59" s="3">
        <v>3502</v>
      </c>
      <c r="F59" t="s">
        <v>622</v>
      </c>
      <c r="G59">
        <v>3023502</v>
      </c>
      <c r="H59">
        <v>938667</v>
      </c>
      <c r="I59" s="5" t="s">
        <v>176</v>
      </c>
    </row>
    <row r="60" spans="1:9">
      <c r="A60" s="5" t="s">
        <v>177</v>
      </c>
      <c r="B60" t="s">
        <v>124</v>
      </c>
      <c r="C60">
        <v>101327</v>
      </c>
      <c r="D60" s="3">
        <v>3023315</v>
      </c>
      <c r="E60" s="3">
        <v>3315</v>
      </c>
      <c r="F60" t="s">
        <v>623</v>
      </c>
      <c r="G60">
        <v>3023315</v>
      </c>
      <c r="H60">
        <v>938662</v>
      </c>
      <c r="I60" s="5" t="s">
        <v>177</v>
      </c>
    </row>
    <row r="61" spans="1:9">
      <c r="A61" s="5" t="s">
        <v>257</v>
      </c>
      <c r="B61" t="s">
        <v>124</v>
      </c>
      <c r="C61">
        <v>101333</v>
      </c>
      <c r="D61" s="3">
        <v>3023504</v>
      </c>
      <c r="E61" s="3">
        <v>3504</v>
      </c>
      <c r="F61" t="s">
        <v>624</v>
      </c>
      <c r="G61">
        <v>3023504</v>
      </c>
      <c r="H61">
        <v>938668</v>
      </c>
      <c r="I61" s="5" t="s">
        <v>257</v>
      </c>
    </row>
    <row r="62" spans="1:9">
      <c r="A62" s="5" t="s">
        <v>259</v>
      </c>
      <c r="B62" t="s">
        <v>124</v>
      </c>
      <c r="C62">
        <v>101321</v>
      </c>
      <c r="D62" s="3">
        <v>3023309</v>
      </c>
      <c r="E62" s="3">
        <v>3309</v>
      </c>
      <c r="F62" t="s">
        <v>625</v>
      </c>
      <c r="G62">
        <v>3023309</v>
      </c>
      <c r="H62">
        <v>938657</v>
      </c>
      <c r="I62" s="5" t="s">
        <v>259</v>
      </c>
    </row>
    <row r="63" spans="1:9">
      <c r="A63" s="5" t="s">
        <v>178</v>
      </c>
      <c r="B63" t="s">
        <v>124</v>
      </c>
      <c r="C63">
        <v>101319</v>
      </c>
      <c r="D63" s="3">
        <v>3023307</v>
      </c>
      <c r="E63" s="3">
        <v>3307</v>
      </c>
      <c r="F63" t="s">
        <v>626</v>
      </c>
      <c r="G63">
        <v>3023307</v>
      </c>
      <c r="H63">
        <v>938656</v>
      </c>
      <c r="I63" s="5" t="s">
        <v>178</v>
      </c>
    </row>
    <row r="64" spans="1:9">
      <c r="A64" s="5" t="s">
        <v>179</v>
      </c>
      <c r="B64" t="s">
        <v>124</v>
      </c>
      <c r="C64">
        <v>101337</v>
      </c>
      <c r="D64" s="3">
        <v>3023509</v>
      </c>
      <c r="E64" s="3">
        <v>3509</v>
      </c>
      <c r="F64" t="s">
        <v>627</v>
      </c>
      <c r="G64">
        <v>3023509</v>
      </c>
      <c r="H64">
        <v>938672</v>
      </c>
      <c r="I64" s="5" t="s">
        <v>179</v>
      </c>
    </row>
    <row r="65" spans="1:9">
      <c r="A65" s="5" t="s">
        <v>180</v>
      </c>
      <c r="B65" t="s">
        <v>124</v>
      </c>
      <c r="C65">
        <v>101323</v>
      </c>
      <c r="D65" s="3">
        <v>3023311</v>
      </c>
      <c r="E65" s="3">
        <v>3311</v>
      </c>
      <c r="F65" t="s">
        <v>628</v>
      </c>
      <c r="G65">
        <v>3023311</v>
      </c>
      <c r="H65">
        <v>938658</v>
      </c>
      <c r="I65" s="5" t="s">
        <v>180</v>
      </c>
    </row>
    <row r="66" spans="1:9">
      <c r="A66" s="5" t="s">
        <v>181</v>
      </c>
      <c r="B66" t="s">
        <v>124</v>
      </c>
      <c r="C66">
        <v>101324</v>
      </c>
      <c r="D66" s="3">
        <v>3023312</v>
      </c>
      <c r="E66" s="3">
        <v>3312</v>
      </c>
      <c r="F66" t="s">
        <v>629</v>
      </c>
      <c r="G66">
        <v>3023312</v>
      </c>
      <c r="H66">
        <v>938659</v>
      </c>
      <c r="I66" s="5" t="s">
        <v>181</v>
      </c>
    </row>
    <row r="67" spans="1:9">
      <c r="A67" s="5" t="s">
        <v>258</v>
      </c>
      <c r="B67" t="s">
        <v>124</v>
      </c>
      <c r="C67">
        <v>101326</v>
      </c>
      <c r="D67" s="3">
        <v>3023314</v>
      </c>
      <c r="E67" s="3">
        <v>3314</v>
      </c>
      <c r="F67" t="s">
        <v>630</v>
      </c>
      <c r="G67">
        <v>3023314</v>
      </c>
      <c r="H67">
        <v>938661</v>
      </c>
      <c r="I67" s="5" t="s">
        <v>258</v>
      </c>
    </row>
    <row r="68" spans="1:9">
      <c r="A68" s="5" t="s">
        <v>182</v>
      </c>
      <c r="B68" t="s">
        <v>124</v>
      </c>
      <c r="C68">
        <v>101325</v>
      </c>
      <c r="D68" s="3">
        <v>3023313</v>
      </c>
      <c r="E68" s="3">
        <v>3313</v>
      </c>
      <c r="F68" t="s">
        <v>631</v>
      </c>
      <c r="G68">
        <v>3023313</v>
      </c>
      <c r="H68">
        <v>938660</v>
      </c>
      <c r="I68" s="5" t="s">
        <v>182</v>
      </c>
    </row>
    <row r="69" spans="1:9">
      <c r="A69" s="5" t="s">
        <v>183</v>
      </c>
      <c r="B69" t="s">
        <v>124</v>
      </c>
      <c r="C69">
        <v>101335</v>
      </c>
      <c r="D69" s="3">
        <v>3023507</v>
      </c>
      <c r="E69" s="3">
        <v>3507</v>
      </c>
      <c r="F69" t="s">
        <v>632</v>
      </c>
      <c r="G69">
        <v>3023507</v>
      </c>
      <c r="H69">
        <v>938670</v>
      </c>
      <c r="I69" s="5" t="s">
        <v>183</v>
      </c>
    </row>
    <row r="70" spans="1:9">
      <c r="A70" s="5" t="s">
        <v>184</v>
      </c>
      <c r="B70" t="s">
        <v>124</v>
      </c>
      <c r="C70">
        <v>101334</v>
      </c>
      <c r="D70" s="3">
        <v>3023506</v>
      </c>
      <c r="E70" s="3">
        <v>3506</v>
      </c>
      <c r="F70" t="s">
        <v>633</v>
      </c>
      <c r="G70">
        <v>3023506</v>
      </c>
      <c r="H70">
        <v>938669</v>
      </c>
      <c r="I70" s="5" t="s">
        <v>184</v>
      </c>
    </row>
    <row r="71" spans="1:9">
      <c r="A71" s="5" t="s">
        <v>185</v>
      </c>
      <c r="B71" t="s">
        <v>124</v>
      </c>
      <c r="C71">
        <v>101311</v>
      </c>
      <c r="D71" s="3">
        <v>3022070</v>
      </c>
      <c r="E71" s="3">
        <v>2070</v>
      </c>
      <c r="F71" t="s">
        <v>634</v>
      </c>
      <c r="G71">
        <v>3022070</v>
      </c>
      <c r="H71">
        <v>938643</v>
      </c>
      <c r="I71" s="5" t="s">
        <v>185</v>
      </c>
    </row>
    <row r="72" spans="1:9">
      <c r="A72" s="5" t="s">
        <v>186</v>
      </c>
      <c r="B72" t="s">
        <v>124</v>
      </c>
      <c r="C72">
        <v>101328</v>
      </c>
      <c r="D72" s="3">
        <v>3023316</v>
      </c>
      <c r="E72" s="3">
        <v>3316</v>
      </c>
      <c r="F72" t="s">
        <v>635</v>
      </c>
      <c r="G72">
        <v>3023316</v>
      </c>
      <c r="H72">
        <v>938663</v>
      </c>
      <c r="I72" s="5" t="s">
        <v>186</v>
      </c>
    </row>
    <row r="73" spans="1:9">
      <c r="A73" s="5" t="s">
        <v>187</v>
      </c>
      <c r="B73" t="s">
        <v>124</v>
      </c>
      <c r="C73">
        <v>101299</v>
      </c>
      <c r="D73" s="3">
        <v>3022055</v>
      </c>
      <c r="E73" s="3">
        <v>2055</v>
      </c>
      <c r="F73" t="s">
        <v>636</v>
      </c>
      <c r="G73">
        <v>3022055</v>
      </c>
      <c r="H73">
        <v>938638</v>
      </c>
      <c r="I73" s="5" t="s">
        <v>187</v>
      </c>
    </row>
    <row r="74" spans="1:9">
      <c r="A74" s="5" t="s">
        <v>188</v>
      </c>
      <c r="B74" t="s">
        <v>124</v>
      </c>
      <c r="C74">
        <v>101301</v>
      </c>
      <c r="D74" s="3">
        <v>3022057</v>
      </c>
      <c r="E74" s="3">
        <v>2057</v>
      </c>
      <c r="F74" t="s">
        <v>637</v>
      </c>
      <c r="G74">
        <v>3022057</v>
      </c>
      <c r="H74">
        <v>938640</v>
      </c>
      <c r="I74" s="5" t="s">
        <v>188</v>
      </c>
    </row>
    <row r="75" spans="1:9">
      <c r="A75" s="5" t="s">
        <v>189</v>
      </c>
      <c r="B75" t="s">
        <v>124</v>
      </c>
      <c r="C75">
        <v>131617</v>
      </c>
      <c r="D75" s="3">
        <v>3022076</v>
      </c>
      <c r="E75" s="3">
        <v>2076</v>
      </c>
      <c r="F75" t="s">
        <v>638</v>
      </c>
      <c r="G75">
        <v>3022076</v>
      </c>
      <c r="H75">
        <v>938648</v>
      </c>
      <c r="I75" s="5" t="s">
        <v>189</v>
      </c>
    </row>
    <row r="76" spans="1:9">
      <c r="A76" s="5" t="s">
        <v>190</v>
      </c>
      <c r="B76" t="s">
        <v>124</v>
      </c>
      <c r="C76">
        <v>101304</v>
      </c>
      <c r="D76" s="3">
        <v>3022060</v>
      </c>
      <c r="E76" s="3">
        <v>2060</v>
      </c>
      <c r="F76" t="s">
        <v>639</v>
      </c>
      <c r="G76">
        <v>3022060</v>
      </c>
      <c r="H76">
        <v>938641</v>
      </c>
      <c r="I76" s="5" t="s">
        <v>190</v>
      </c>
    </row>
    <row r="77" spans="1:9">
      <c r="A77" s="5" t="s">
        <v>191</v>
      </c>
      <c r="B77" t="s">
        <v>124</v>
      </c>
      <c r="C77">
        <v>134677</v>
      </c>
      <c r="D77" s="3">
        <v>3023518</v>
      </c>
      <c r="E77" s="3">
        <v>3518</v>
      </c>
      <c r="F77" t="s">
        <v>640</v>
      </c>
      <c r="G77">
        <v>3023518</v>
      </c>
      <c r="H77">
        <v>938679</v>
      </c>
      <c r="I77" s="5" t="s">
        <v>191</v>
      </c>
    </row>
    <row r="78" spans="1:9">
      <c r="A78" s="5" t="s">
        <v>192</v>
      </c>
      <c r="B78" t="s">
        <v>124</v>
      </c>
      <c r="C78">
        <v>101298</v>
      </c>
      <c r="D78" s="3">
        <v>3022054</v>
      </c>
      <c r="E78" s="3">
        <v>2054</v>
      </c>
      <c r="F78" t="s">
        <v>641</v>
      </c>
      <c r="G78">
        <v>3022054</v>
      </c>
      <c r="H78">
        <v>938637</v>
      </c>
      <c r="I78" s="5" t="s">
        <v>192</v>
      </c>
    </row>
    <row r="79" spans="1:9">
      <c r="A79" s="5" t="s">
        <v>193</v>
      </c>
      <c r="B79" t="s">
        <v>194</v>
      </c>
      <c r="C79">
        <v>133749</v>
      </c>
      <c r="D79" s="3">
        <v>3021102</v>
      </c>
      <c r="E79" s="3">
        <v>1102</v>
      </c>
      <c r="F79" t="s">
        <v>642</v>
      </c>
      <c r="G79">
        <v>3021102</v>
      </c>
      <c r="H79">
        <v>938705</v>
      </c>
      <c r="I79" s="5" t="s">
        <v>193</v>
      </c>
    </row>
    <row r="80" spans="1:9">
      <c r="A80" s="5" t="s">
        <v>195</v>
      </c>
      <c r="B80" t="s">
        <v>194</v>
      </c>
      <c r="C80">
        <v>101255</v>
      </c>
      <c r="D80" s="3">
        <v>3021100</v>
      </c>
      <c r="E80" s="3">
        <v>1100</v>
      </c>
      <c r="F80" t="s">
        <v>643</v>
      </c>
      <c r="G80">
        <v>3021100</v>
      </c>
      <c r="H80">
        <v>938706</v>
      </c>
      <c r="I80" s="5" t="s">
        <v>195</v>
      </c>
    </row>
    <row r="81" spans="1:9">
      <c r="A81" s="5" t="s">
        <v>197</v>
      </c>
      <c r="B81" t="s">
        <v>196</v>
      </c>
      <c r="C81">
        <v>101362</v>
      </c>
      <c r="D81" s="3">
        <v>3025405</v>
      </c>
      <c r="E81" s="3">
        <v>5405</v>
      </c>
      <c r="F81" t="s">
        <v>644</v>
      </c>
      <c r="G81">
        <v>3025405</v>
      </c>
      <c r="H81">
        <v>938690</v>
      </c>
      <c r="I81" s="5" t="s">
        <v>197</v>
      </c>
    </row>
    <row r="82" spans="1:9">
      <c r="A82" s="5" t="s">
        <v>198</v>
      </c>
      <c r="B82" t="s">
        <v>196</v>
      </c>
      <c r="C82">
        <v>101345</v>
      </c>
      <c r="D82" s="3">
        <v>3024003</v>
      </c>
      <c r="E82" s="3">
        <v>4003</v>
      </c>
      <c r="F82" t="s">
        <v>645</v>
      </c>
      <c r="G82">
        <v>3024003</v>
      </c>
      <c r="H82">
        <v>938683</v>
      </c>
      <c r="I82" s="5" t="s">
        <v>198</v>
      </c>
    </row>
    <row r="83" spans="1:9">
      <c r="A83" s="5" t="s">
        <v>199</v>
      </c>
      <c r="B83" t="s">
        <v>196</v>
      </c>
      <c r="C83">
        <v>135747</v>
      </c>
      <c r="D83" s="3">
        <v>3025427</v>
      </c>
      <c r="E83" s="3">
        <v>5427</v>
      </c>
      <c r="F83" t="s">
        <v>646</v>
      </c>
      <c r="G83">
        <v>3025427</v>
      </c>
      <c r="H83">
        <v>938693</v>
      </c>
      <c r="I83" s="5" t="s">
        <v>199</v>
      </c>
    </row>
    <row r="84" spans="1:9">
      <c r="A84" s="5" t="s">
        <v>200</v>
      </c>
      <c r="B84" t="s">
        <v>196</v>
      </c>
      <c r="C84">
        <v>142627</v>
      </c>
      <c r="D84" s="3">
        <v>3024004</v>
      </c>
      <c r="E84" s="3">
        <v>4004</v>
      </c>
      <c r="F84" t="s">
        <v>647</v>
      </c>
      <c r="G84">
        <v>3024004</v>
      </c>
      <c r="H84">
        <v>938707</v>
      </c>
      <c r="I84" s="5" t="s">
        <v>200</v>
      </c>
    </row>
    <row r="85" spans="1:9">
      <c r="A85" s="5" t="s">
        <v>256</v>
      </c>
      <c r="B85" t="s">
        <v>196</v>
      </c>
      <c r="C85">
        <v>101361</v>
      </c>
      <c r="D85" s="3">
        <v>3025404</v>
      </c>
      <c r="E85" s="3">
        <v>5404</v>
      </c>
      <c r="F85" t="s">
        <v>648</v>
      </c>
      <c r="G85">
        <v>3025404</v>
      </c>
      <c r="H85">
        <v>938689</v>
      </c>
      <c r="I85" s="5" t="s">
        <v>256</v>
      </c>
    </row>
    <row r="86" spans="1:9">
      <c r="A86" s="5" t="s">
        <v>201</v>
      </c>
      <c r="B86" t="s">
        <v>196</v>
      </c>
      <c r="C86">
        <v>101364</v>
      </c>
      <c r="D86" s="3">
        <v>3025407</v>
      </c>
      <c r="E86" s="3">
        <v>5407</v>
      </c>
      <c r="F86" t="s">
        <v>649</v>
      </c>
      <c r="G86">
        <v>3025407</v>
      </c>
      <c r="H86">
        <v>938691</v>
      </c>
      <c r="I86" s="5" t="s">
        <v>201</v>
      </c>
    </row>
    <row r="87" spans="1:9">
      <c r="A87" s="5" t="s">
        <v>203</v>
      </c>
      <c r="B87" t="s">
        <v>202</v>
      </c>
      <c r="C87">
        <v>101397</v>
      </c>
      <c r="D87">
        <v>3027010</v>
      </c>
      <c r="E87">
        <v>7010</v>
      </c>
      <c r="F87" t="s">
        <v>650</v>
      </c>
      <c r="G87">
        <v>3027010</v>
      </c>
      <c r="H87">
        <v>938699</v>
      </c>
      <c r="I87" s="5" t="s">
        <v>203</v>
      </c>
    </row>
    <row r="88" spans="1:9">
      <c r="A88" s="5" t="s">
        <v>204</v>
      </c>
      <c r="B88" t="s">
        <v>202</v>
      </c>
      <c r="C88">
        <v>101395</v>
      </c>
      <c r="D88">
        <v>3027005</v>
      </c>
      <c r="E88">
        <v>7005</v>
      </c>
      <c r="F88" t="s">
        <v>651</v>
      </c>
      <c r="G88">
        <v>3027005</v>
      </c>
      <c r="H88">
        <v>938697</v>
      </c>
      <c r="I88" s="5" t="s">
        <v>204</v>
      </c>
    </row>
    <row r="89" spans="1:9">
      <c r="A89" s="5" t="s">
        <v>205</v>
      </c>
      <c r="B89" t="s">
        <v>202</v>
      </c>
      <c r="C89">
        <v>101396</v>
      </c>
      <c r="D89">
        <v>3027009</v>
      </c>
      <c r="E89">
        <v>7009</v>
      </c>
      <c r="F89" t="s">
        <v>652</v>
      </c>
      <c r="G89">
        <v>3027009</v>
      </c>
      <c r="H89">
        <v>938698</v>
      </c>
      <c r="I89" s="5" t="s">
        <v>205</v>
      </c>
    </row>
    <row r="90" spans="1:9">
      <c r="A90" s="5" t="s">
        <v>207</v>
      </c>
      <c r="B90" t="s">
        <v>206</v>
      </c>
      <c r="C90">
        <v>103119</v>
      </c>
      <c r="D90" s="3">
        <v>3023521</v>
      </c>
      <c r="E90" s="3">
        <v>3521</v>
      </c>
      <c r="F90" t="s">
        <v>653</v>
      </c>
      <c r="G90">
        <v>3023521</v>
      </c>
      <c r="H90">
        <v>938681</v>
      </c>
      <c r="I90" s="5" t="s">
        <v>207</v>
      </c>
    </row>
  </sheetData>
  <conditionalFormatting sqref="C4:E90">
    <cfRule type="cellIs" dxfId="34" priority="5" operator="equal">
      <formula>""</formula>
    </cfRule>
  </conditionalFormatting>
  <conditionalFormatting sqref="D1 D4:D90">
    <cfRule type="duplicateValues" dxfId="33" priority="88"/>
  </conditionalFormatting>
  <conditionalFormatting sqref="E1 E4:E90">
    <cfRule type="duplicateValues" dxfId="32" priority="96"/>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030A0"/>
  </sheetPr>
  <dimension ref="A1:CP5"/>
  <sheetViews>
    <sheetView workbookViewId="0">
      <selection activeCell="G88" sqref="G88"/>
    </sheetView>
  </sheetViews>
  <sheetFormatPr defaultColWidth="13.109375" defaultRowHeight="14.4"/>
  <cols>
    <col min="1" max="1" width="23" bestFit="1" customWidth="1"/>
    <col min="92" max="92" width="15.88671875" customWidth="1"/>
    <col min="93" max="93" width="15.109375" customWidth="1"/>
  </cols>
  <sheetData>
    <row r="1" spans="1:94">
      <c r="G1" t="s">
        <v>488</v>
      </c>
      <c r="H1" t="s">
        <v>489</v>
      </c>
    </row>
    <row r="2" spans="1:94" ht="15" thickBot="1">
      <c r="F2">
        <v>87</v>
      </c>
      <c r="G2">
        <v>88</v>
      </c>
      <c r="H2">
        <v>89</v>
      </c>
      <c r="I2">
        <v>15</v>
      </c>
      <c r="J2">
        <f>I2+1</f>
        <v>16</v>
      </c>
      <c r="K2">
        <f>J2+1</f>
        <v>17</v>
      </c>
      <c r="L2">
        <f t="shared" ref="L2:AD2" si="0">K2+1</f>
        <v>18</v>
      </c>
      <c r="M2">
        <f t="shared" si="0"/>
        <v>19</v>
      </c>
      <c r="N2">
        <f t="shared" si="0"/>
        <v>20</v>
      </c>
      <c r="O2">
        <f t="shared" si="0"/>
        <v>21</v>
      </c>
      <c r="P2">
        <f t="shared" si="0"/>
        <v>22</v>
      </c>
      <c r="Q2">
        <f t="shared" si="0"/>
        <v>23</v>
      </c>
      <c r="R2">
        <f t="shared" si="0"/>
        <v>24</v>
      </c>
      <c r="S2">
        <f t="shared" si="0"/>
        <v>25</v>
      </c>
      <c r="T2">
        <f t="shared" si="0"/>
        <v>26</v>
      </c>
      <c r="U2">
        <f t="shared" si="0"/>
        <v>27</v>
      </c>
      <c r="V2">
        <f t="shared" si="0"/>
        <v>28</v>
      </c>
      <c r="W2">
        <f t="shared" si="0"/>
        <v>29</v>
      </c>
      <c r="X2">
        <f t="shared" si="0"/>
        <v>30</v>
      </c>
      <c r="Y2">
        <f t="shared" si="0"/>
        <v>31</v>
      </c>
      <c r="Z2">
        <f t="shared" si="0"/>
        <v>32</v>
      </c>
      <c r="AA2">
        <f t="shared" si="0"/>
        <v>33</v>
      </c>
      <c r="AB2">
        <f t="shared" si="0"/>
        <v>34</v>
      </c>
      <c r="AC2">
        <f t="shared" si="0"/>
        <v>35</v>
      </c>
      <c r="AD2">
        <f t="shared" si="0"/>
        <v>36</v>
      </c>
      <c r="AE2">
        <v>41</v>
      </c>
      <c r="AF2">
        <f>AE2+1</f>
        <v>42</v>
      </c>
      <c r="AG2">
        <f t="shared" ref="AG2:BS2" si="1">AF2+1</f>
        <v>43</v>
      </c>
      <c r="AH2">
        <f t="shared" si="1"/>
        <v>44</v>
      </c>
      <c r="AI2">
        <f t="shared" si="1"/>
        <v>45</v>
      </c>
      <c r="AJ2">
        <f t="shared" si="1"/>
        <v>46</v>
      </c>
      <c r="AK2">
        <f t="shared" si="1"/>
        <v>47</v>
      </c>
      <c r="AL2">
        <f t="shared" si="1"/>
        <v>48</v>
      </c>
      <c r="AM2">
        <f t="shared" si="1"/>
        <v>49</v>
      </c>
      <c r="AN2">
        <f t="shared" si="1"/>
        <v>50</v>
      </c>
      <c r="AO2">
        <f t="shared" si="1"/>
        <v>51</v>
      </c>
      <c r="AP2">
        <f t="shared" si="1"/>
        <v>52</v>
      </c>
      <c r="AQ2">
        <f t="shared" si="1"/>
        <v>53</v>
      </c>
      <c r="AR2">
        <f t="shared" si="1"/>
        <v>54</v>
      </c>
      <c r="AS2">
        <f t="shared" si="1"/>
        <v>55</v>
      </c>
      <c r="AT2">
        <f t="shared" si="1"/>
        <v>56</v>
      </c>
      <c r="AU2">
        <f t="shared" si="1"/>
        <v>57</v>
      </c>
      <c r="AV2">
        <f t="shared" si="1"/>
        <v>58</v>
      </c>
      <c r="AW2">
        <f t="shared" si="1"/>
        <v>59</v>
      </c>
      <c r="AX2">
        <f t="shared" si="1"/>
        <v>60</v>
      </c>
      <c r="AY2">
        <f t="shared" si="1"/>
        <v>61</v>
      </c>
      <c r="AZ2">
        <f t="shared" si="1"/>
        <v>62</v>
      </c>
      <c r="BA2">
        <f t="shared" si="1"/>
        <v>63</v>
      </c>
      <c r="BB2">
        <f t="shared" si="1"/>
        <v>64</v>
      </c>
      <c r="BC2">
        <f t="shared" si="1"/>
        <v>65</v>
      </c>
      <c r="BD2">
        <f t="shared" si="1"/>
        <v>66</v>
      </c>
      <c r="BE2">
        <f t="shared" si="1"/>
        <v>67</v>
      </c>
      <c r="BF2">
        <f t="shared" si="1"/>
        <v>68</v>
      </c>
      <c r="BG2">
        <f t="shared" si="1"/>
        <v>69</v>
      </c>
      <c r="BH2">
        <f t="shared" si="1"/>
        <v>70</v>
      </c>
      <c r="BI2">
        <f t="shared" si="1"/>
        <v>71</v>
      </c>
      <c r="BJ2">
        <f t="shared" si="1"/>
        <v>72</v>
      </c>
      <c r="BK2">
        <f t="shared" si="1"/>
        <v>73</v>
      </c>
      <c r="BL2">
        <f t="shared" si="1"/>
        <v>74</v>
      </c>
      <c r="BM2">
        <f t="shared" si="1"/>
        <v>75</v>
      </c>
      <c r="BN2">
        <f t="shared" si="1"/>
        <v>76</v>
      </c>
      <c r="BO2">
        <f t="shared" si="1"/>
        <v>77</v>
      </c>
      <c r="BP2">
        <f t="shared" si="1"/>
        <v>78</v>
      </c>
      <c r="BQ2">
        <f t="shared" si="1"/>
        <v>79</v>
      </c>
      <c r="BR2">
        <f t="shared" si="1"/>
        <v>80</v>
      </c>
      <c r="BS2">
        <f t="shared" si="1"/>
        <v>81</v>
      </c>
      <c r="BT2">
        <v>83</v>
      </c>
      <c r="BU2">
        <v>92</v>
      </c>
      <c r="BV2">
        <v>93</v>
      </c>
      <c r="BW2">
        <v>94</v>
      </c>
      <c r="BX2">
        <v>122</v>
      </c>
      <c r="BY2">
        <v>101</v>
      </c>
      <c r="BZ2">
        <f>BY2+1</f>
        <v>102</v>
      </c>
      <c r="CA2">
        <f t="shared" ref="CA2:CB2" si="2">BZ2+1</f>
        <v>103</v>
      </c>
      <c r="CB2">
        <f t="shared" si="2"/>
        <v>104</v>
      </c>
      <c r="CC2">
        <v>107</v>
      </c>
      <c r="CD2">
        <f>CC2+1</f>
        <v>108</v>
      </c>
      <c r="CE2">
        <f t="shared" ref="CE2:CL2" si="3">CD2+1</f>
        <v>109</v>
      </c>
      <c r="CF2">
        <f t="shared" si="3"/>
        <v>110</v>
      </c>
      <c r="CG2">
        <f t="shared" si="3"/>
        <v>111</v>
      </c>
      <c r="CH2">
        <f t="shared" si="3"/>
        <v>112</v>
      </c>
      <c r="CI2">
        <f t="shared" si="3"/>
        <v>113</v>
      </c>
      <c r="CJ2">
        <f t="shared" si="3"/>
        <v>114</v>
      </c>
      <c r="CK2">
        <f t="shared" si="3"/>
        <v>115</v>
      </c>
      <c r="CL2">
        <f t="shared" si="3"/>
        <v>116</v>
      </c>
      <c r="CM2">
        <v>118</v>
      </c>
      <c r="CN2">
        <v>125</v>
      </c>
      <c r="CO2">
        <v>142</v>
      </c>
    </row>
    <row r="3" spans="1:94" ht="149.25" customHeight="1" thickBot="1">
      <c r="A3" s="21" t="s">
        <v>112</v>
      </c>
      <c r="B3" s="21" t="s">
        <v>113</v>
      </c>
      <c r="C3" s="21" t="s">
        <v>114</v>
      </c>
      <c r="D3" s="22" t="s">
        <v>239</v>
      </c>
      <c r="E3" s="22" t="s">
        <v>115</v>
      </c>
      <c r="F3" s="44" t="s">
        <v>223</v>
      </c>
      <c r="G3" s="44" t="s">
        <v>225</v>
      </c>
      <c r="H3" s="44" t="s">
        <v>237</v>
      </c>
      <c r="I3" s="44" t="s">
        <v>216</v>
      </c>
      <c r="J3" s="44" t="s">
        <v>15</v>
      </c>
      <c r="K3" s="44" t="s">
        <v>217</v>
      </c>
      <c r="L3" s="44" t="s">
        <v>218</v>
      </c>
      <c r="M3" s="44" t="s">
        <v>219</v>
      </c>
      <c r="N3" s="44" t="s">
        <v>16</v>
      </c>
      <c r="O3" s="44" t="s">
        <v>17</v>
      </c>
      <c r="P3" s="44" t="s">
        <v>248</v>
      </c>
      <c r="Q3" s="44" t="s">
        <v>251</v>
      </c>
      <c r="R3" s="44" t="s">
        <v>18</v>
      </c>
      <c r="S3" s="44" t="s">
        <v>19</v>
      </c>
      <c r="T3" s="44" t="s">
        <v>20</v>
      </c>
      <c r="U3" s="44" t="s">
        <v>21</v>
      </c>
      <c r="V3" s="44" t="s">
        <v>22</v>
      </c>
      <c r="W3" s="44" t="s">
        <v>23</v>
      </c>
      <c r="X3" s="44" t="s">
        <v>100</v>
      </c>
      <c r="Y3" s="44" t="s">
        <v>101</v>
      </c>
      <c r="Z3" s="44" t="s">
        <v>439</v>
      </c>
      <c r="AA3" s="44" t="s">
        <v>437</v>
      </c>
      <c r="AB3" s="44" t="s">
        <v>438</v>
      </c>
      <c r="AC3" s="44" t="s">
        <v>437</v>
      </c>
      <c r="AD3" s="44" t="s">
        <v>24</v>
      </c>
      <c r="AE3" s="44" t="s">
        <v>26</v>
      </c>
      <c r="AF3" s="44" t="s">
        <v>28</v>
      </c>
      <c r="AG3" s="44" t="s">
        <v>30</v>
      </c>
      <c r="AH3" s="44" t="s">
        <v>32</v>
      </c>
      <c r="AI3" s="44" t="s">
        <v>34</v>
      </c>
      <c r="AJ3" s="44" t="s">
        <v>36</v>
      </c>
      <c r="AK3" s="44" t="s">
        <v>38</v>
      </c>
      <c r="AL3" s="44" t="s">
        <v>40</v>
      </c>
      <c r="AM3" s="44" t="s">
        <v>42</v>
      </c>
      <c r="AN3" s="44" t="s">
        <v>44</v>
      </c>
      <c r="AO3" s="44" t="s">
        <v>46</v>
      </c>
      <c r="AP3" s="44" t="s">
        <v>48</v>
      </c>
      <c r="AQ3" s="44" t="s">
        <v>50</v>
      </c>
      <c r="AR3" s="44" t="s">
        <v>52</v>
      </c>
      <c r="AS3" s="44" t="s">
        <v>54</v>
      </c>
      <c r="AT3" s="44" t="s">
        <v>56</v>
      </c>
      <c r="AU3" s="44" t="s">
        <v>58</v>
      </c>
      <c r="AV3" s="44" t="s">
        <v>60</v>
      </c>
      <c r="AW3" s="44" t="s">
        <v>62</v>
      </c>
      <c r="AX3" s="44" t="s">
        <v>63</v>
      </c>
      <c r="AY3" s="44" t="s">
        <v>454</v>
      </c>
      <c r="AZ3" s="44" t="s">
        <v>455</v>
      </c>
      <c r="BA3" s="44" t="s">
        <v>456</v>
      </c>
      <c r="BB3" s="44" t="s">
        <v>457</v>
      </c>
      <c r="BC3" s="44" t="s">
        <v>458</v>
      </c>
      <c r="BD3" s="44" t="s">
        <v>459</v>
      </c>
      <c r="BE3" s="44" t="s">
        <v>460</v>
      </c>
      <c r="BF3" s="44" t="s">
        <v>65</v>
      </c>
      <c r="BG3" s="44" t="s">
        <v>67</v>
      </c>
      <c r="BH3" s="44" t="s">
        <v>69</v>
      </c>
      <c r="BI3" s="44" t="s">
        <v>71</v>
      </c>
      <c r="BJ3" s="44" t="s">
        <v>73</v>
      </c>
      <c r="BK3" s="44" t="s">
        <v>75</v>
      </c>
      <c r="BL3" s="44" t="s">
        <v>77</v>
      </c>
      <c r="BM3" s="44" t="s">
        <v>221</v>
      </c>
      <c r="BN3" s="44" t="s">
        <v>222</v>
      </c>
      <c r="BO3" s="44" t="s">
        <v>81</v>
      </c>
      <c r="BP3" s="44" t="s">
        <v>83</v>
      </c>
      <c r="BQ3" s="44" t="s">
        <v>104</v>
      </c>
      <c r="BR3" s="44" t="s">
        <v>105</v>
      </c>
      <c r="BS3" s="44" t="s">
        <v>84</v>
      </c>
      <c r="BT3" s="52" t="s">
        <v>484</v>
      </c>
      <c r="BU3" s="52" t="s">
        <v>281</v>
      </c>
      <c r="BV3" s="51" t="s">
        <v>260</v>
      </c>
      <c r="BW3" s="51" t="s">
        <v>468</v>
      </c>
      <c r="BX3" s="51" t="s">
        <v>224</v>
      </c>
      <c r="BY3" s="51" t="s">
        <v>88</v>
      </c>
      <c r="BZ3" s="51" t="s">
        <v>89</v>
      </c>
      <c r="CA3" s="51" t="s">
        <v>90</v>
      </c>
      <c r="CB3" s="51" t="s">
        <v>241</v>
      </c>
      <c r="CC3" s="51" t="s">
        <v>94</v>
      </c>
      <c r="CD3" s="51" t="s">
        <v>95</v>
      </c>
      <c r="CE3" s="51" t="s">
        <v>96</v>
      </c>
      <c r="CF3" s="51" t="s">
        <v>97</v>
      </c>
      <c r="CG3" s="51" t="s">
        <v>461</v>
      </c>
      <c r="CH3" s="51" t="s">
        <v>462</v>
      </c>
      <c r="CI3" s="51" t="s">
        <v>463</v>
      </c>
      <c r="CJ3" s="51" t="s">
        <v>464</v>
      </c>
      <c r="CK3" s="51" t="s">
        <v>465</v>
      </c>
      <c r="CL3" s="51" t="s">
        <v>485</v>
      </c>
      <c r="CM3" s="51" t="s">
        <v>244</v>
      </c>
      <c r="CN3" s="51" t="s">
        <v>261</v>
      </c>
      <c r="CO3" s="2" t="s">
        <v>486</v>
      </c>
      <c r="CP3" s="50" t="s">
        <v>487</v>
      </c>
    </row>
    <row r="4" spans="1:94" s="23" customFormat="1">
      <c r="A4" s="46" t="e" cm="1">
        <f t="array" ref="A4">'1. Instructions'!D7:D7</f>
        <v>#N/A</v>
      </c>
      <c r="B4" s="23" cm="1">
        <f t="array" ref="B4">'1. Instructions'!D5:D5</f>
        <v>0</v>
      </c>
      <c r="C4" s="23" t="e" cm="1">
        <f t="array" ref="C4">'1. Instructions'!D8:D8</f>
        <v>#N/A</v>
      </c>
      <c r="D4" s="23" t="e" cm="1">
        <f t="array" ref="D4">'1. Instructions'!D9:D9</f>
        <v>#N/A</v>
      </c>
      <c r="E4" s="46" t="str" cm="1">
        <f t="array" ref="E4">'1. Instructions'!D10:D10</f>
        <v>Q2</v>
      </c>
      <c r="F4" s="23" cm="1">
        <f t="array" aca="1" ref="F4" ca="1">INDIRECT("'2. Budget monitoring report'!J" &amp; F2)</f>
        <v>0</v>
      </c>
      <c r="G4" s="23" cm="1">
        <f t="array" aca="1" ref="G4" ca="1">INDIRECT("'2. Budget monitoring report'!J" &amp; G2)</f>
        <v>0</v>
      </c>
      <c r="H4" s="23" cm="1">
        <f t="array" aca="1" ref="H4" ca="1">INDIRECT("'2. Budget monitoring report'!J" &amp; H2)</f>
        <v>0</v>
      </c>
      <c r="I4" s="23" cm="1">
        <f t="array" aca="1" ref="I4" ca="1">INDIRECT("'2. Budget monitoring report'!J" &amp; I2)</f>
        <v>0</v>
      </c>
      <c r="J4" s="23" cm="1">
        <f t="array" aca="1" ref="J4" ca="1">INDIRECT("'2. Budget monitoring report'!J" &amp; J2)</f>
        <v>0</v>
      </c>
      <c r="K4" s="23" cm="1">
        <f t="array" aca="1" ref="K4" ca="1">INDIRECT("'2. Budget monitoring report'!J" &amp; K2)</f>
        <v>0</v>
      </c>
      <c r="L4" s="23" cm="1">
        <f t="array" aca="1" ref="L4" ca="1">INDIRECT("'2. Budget monitoring report'!J" &amp; L2)</f>
        <v>0</v>
      </c>
      <c r="M4" s="23" cm="1">
        <f t="array" aca="1" ref="M4" ca="1">INDIRECT("'2. Budget monitoring report'!J" &amp; M2)</f>
        <v>0</v>
      </c>
      <c r="N4" s="23" cm="1">
        <f t="array" aca="1" ref="N4" ca="1">INDIRECT("'2. Budget monitoring report'!J" &amp; N2)</f>
        <v>0</v>
      </c>
      <c r="O4" s="23" cm="1">
        <f t="array" aca="1" ref="O4" ca="1">INDIRECT("'2. Budget monitoring report'!J" &amp; O2)</f>
        <v>0</v>
      </c>
      <c r="P4" s="23" cm="1">
        <f t="array" aca="1" ref="P4" ca="1">INDIRECT("'2. Budget monitoring report'!J" &amp; P2)</f>
        <v>0</v>
      </c>
      <c r="Q4" s="23" cm="1">
        <f t="array" aca="1" ref="Q4" ca="1">INDIRECT("'2. Budget monitoring report'!J" &amp; Q2)</f>
        <v>0</v>
      </c>
      <c r="R4" s="23" cm="1">
        <f t="array" aca="1" ref="R4" ca="1">INDIRECT("'2. Budget monitoring report'!J" &amp; R2)</f>
        <v>0</v>
      </c>
      <c r="S4" s="23" cm="1">
        <f t="array" aca="1" ref="S4" ca="1">INDIRECT("'2. Budget monitoring report'!J" &amp; S2)</f>
        <v>0</v>
      </c>
      <c r="T4" s="23" cm="1">
        <f t="array" aca="1" ref="T4" ca="1">INDIRECT("'2. Budget monitoring report'!J" &amp; T2)</f>
        <v>0</v>
      </c>
      <c r="U4" s="23" cm="1">
        <f t="array" aca="1" ref="U4" ca="1">INDIRECT("'2. Budget monitoring report'!J" &amp; U2)</f>
        <v>0</v>
      </c>
      <c r="V4" s="23" cm="1">
        <f t="array" aca="1" ref="V4" ca="1">INDIRECT("'2. Budget monitoring report'!J" &amp; V2)</f>
        <v>0</v>
      </c>
      <c r="W4" s="23" cm="1">
        <f t="array" aca="1" ref="W4" ca="1">INDIRECT("'2. Budget monitoring report'!J" &amp; W2)</f>
        <v>0</v>
      </c>
      <c r="X4" s="23" cm="1">
        <f t="array" aca="1" ref="X4" ca="1">INDIRECT("'2. Budget monitoring report'!J" &amp; X2)</f>
        <v>0</v>
      </c>
      <c r="Y4" s="23" cm="1">
        <f t="array" aca="1" ref="Y4" ca="1">INDIRECT("'2. Budget monitoring report'!J" &amp; Y2)</f>
        <v>0</v>
      </c>
      <c r="Z4" s="23" cm="1">
        <f t="array" aca="1" ref="Z4" ca="1">INDIRECT("'2. Budget monitoring report'!J" &amp; Z2)</f>
        <v>0</v>
      </c>
      <c r="AA4" s="23" cm="1">
        <f t="array" aca="1" ref="AA4" ca="1">INDIRECT("'2. Budget monitoring report'!J" &amp; AA2)</f>
        <v>0</v>
      </c>
      <c r="AB4" s="23" cm="1">
        <f t="array" aca="1" ref="AB4" ca="1">INDIRECT("'2. Budget monitoring report'!J" &amp; AB2)</f>
        <v>0</v>
      </c>
      <c r="AC4" s="23" cm="1">
        <f t="array" aca="1" ref="AC4" ca="1">INDIRECT("'2. Budget monitoring report'!J" &amp; AC2)</f>
        <v>0</v>
      </c>
      <c r="AD4" s="23" t="str" cm="1">
        <f t="array" aca="1" ref="AD4" ca="1">INDIRECT("'2. Budget monitoring report'!J" &amp; AD2)</f>
        <v>Projected Outturn</v>
      </c>
      <c r="AE4" s="23" cm="1">
        <f t="array" aca="1" ref="AE4" ca="1">INDIRECT("'2. Budget monitoring report'!J" &amp; AE2)</f>
        <v>0</v>
      </c>
      <c r="AF4" s="23" cm="1">
        <f t="array" aca="1" ref="AF4" ca="1">INDIRECT("'2. Budget monitoring report'!J" &amp; AF2)</f>
        <v>0</v>
      </c>
      <c r="AG4" s="23" cm="1">
        <f t="array" aca="1" ref="AG4" ca="1">INDIRECT("'2. Budget monitoring report'!J" &amp; AG2)</f>
        <v>0</v>
      </c>
      <c r="AH4" s="23" cm="1">
        <f t="array" aca="1" ref="AH4" ca="1">INDIRECT("'2. Budget monitoring report'!J" &amp; AH2)</f>
        <v>0</v>
      </c>
      <c r="AI4" s="23" cm="1">
        <f t="array" aca="1" ref="AI4" ca="1">INDIRECT("'2. Budget monitoring report'!J" &amp; AI2)</f>
        <v>0</v>
      </c>
      <c r="AJ4" s="23" cm="1">
        <f t="array" aca="1" ref="AJ4" ca="1">INDIRECT("'2. Budget monitoring report'!J" &amp; AJ2)</f>
        <v>0</v>
      </c>
      <c r="AK4" s="23" cm="1">
        <f t="array" aca="1" ref="AK4" ca="1">INDIRECT("'2. Budget monitoring report'!J" &amp; AK2)</f>
        <v>0</v>
      </c>
      <c r="AL4" s="23" cm="1">
        <f t="array" aca="1" ref="AL4" ca="1">INDIRECT("'2. Budget monitoring report'!J" &amp; AL2)</f>
        <v>0</v>
      </c>
      <c r="AM4" s="23" cm="1">
        <f t="array" aca="1" ref="AM4" ca="1">INDIRECT("'2. Budget monitoring report'!J" &amp; AM2)</f>
        <v>0</v>
      </c>
      <c r="AN4" s="23" cm="1">
        <f t="array" aca="1" ref="AN4" ca="1">INDIRECT("'2. Budget monitoring report'!J" &amp; AN2)</f>
        <v>0</v>
      </c>
      <c r="AO4" s="23" cm="1">
        <f t="array" aca="1" ref="AO4" ca="1">INDIRECT("'2. Budget monitoring report'!J" &amp; AO2)</f>
        <v>0</v>
      </c>
      <c r="AP4" s="23" cm="1">
        <f t="array" aca="1" ref="AP4" ca="1">INDIRECT("'2. Budget monitoring report'!J" &amp; AP2)</f>
        <v>0</v>
      </c>
      <c r="AQ4" s="23" cm="1">
        <f t="array" aca="1" ref="AQ4" ca="1">INDIRECT("'2. Budget monitoring report'!J" &amp; AQ2)</f>
        <v>0</v>
      </c>
      <c r="AR4" s="23" cm="1">
        <f t="array" aca="1" ref="AR4" ca="1">INDIRECT("'2. Budget monitoring report'!J" &amp; AR2)</f>
        <v>0</v>
      </c>
      <c r="AS4" s="23" cm="1">
        <f t="array" aca="1" ref="AS4" ca="1">INDIRECT("'2. Budget monitoring report'!J" &amp; AS2)</f>
        <v>0</v>
      </c>
      <c r="AT4" s="23" cm="1">
        <f t="array" aca="1" ref="AT4" ca="1">INDIRECT("'2. Budget monitoring report'!J" &amp; AT2)</f>
        <v>0</v>
      </c>
      <c r="AU4" s="23" cm="1">
        <f t="array" aca="1" ref="AU4" ca="1">INDIRECT("'2. Budget monitoring report'!J" &amp; AU2)</f>
        <v>0</v>
      </c>
      <c r="AV4" s="23" cm="1">
        <f t="array" aca="1" ref="AV4" ca="1">INDIRECT("'2. Budget monitoring report'!J" &amp; AV2)</f>
        <v>0</v>
      </c>
      <c r="AW4" s="23" cm="1">
        <f t="array" aca="1" ref="AW4" ca="1">INDIRECT("'2. Budget monitoring report'!J" &amp; AW2)</f>
        <v>0</v>
      </c>
      <c r="AX4" s="23" cm="1">
        <f t="array" aca="1" ref="AX4" ca="1">INDIRECT("'2. Budget monitoring report'!J" &amp; AX2)</f>
        <v>0</v>
      </c>
      <c r="AY4" s="23" cm="1">
        <f t="array" aca="1" ref="AY4" ca="1">INDIRECT("'2. Budget monitoring report'!J" &amp; AY2)</f>
        <v>0</v>
      </c>
      <c r="AZ4" s="23" cm="1">
        <f t="array" aca="1" ref="AZ4" ca="1">INDIRECT("'2. Budget monitoring report'!J" &amp; AZ2)</f>
        <v>0</v>
      </c>
      <c r="BA4" s="23" cm="1">
        <f t="array" aca="1" ref="BA4" ca="1">INDIRECT("'2. Budget monitoring report'!J" &amp; BA2)</f>
        <v>0</v>
      </c>
      <c r="BB4" s="23" cm="1">
        <f t="array" aca="1" ref="BB4" ca="1">INDIRECT("'2. Budget monitoring report'!J" &amp; BB2)</f>
        <v>0</v>
      </c>
      <c r="BC4" s="23" cm="1">
        <f t="array" aca="1" ref="BC4" ca="1">INDIRECT("'2. Budget monitoring report'!J" &amp; BC2)</f>
        <v>0</v>
      </c>
      <c r="BD4" s="23" cm="1">
        <f t="array" aca="1" ref="BD4" ca="1">INDIRECT("'2. Budget monitoring report'!J" &amp; BD2)</f>
        <v>0</v>
      </c>
      <c r="BE4" s="23" cm="1">
        <f t="array" aca="1" ref="BE4" ca="1">INDIRECT("'2. Budget monitoring report'!J" &amp; BE2)</f>
        <v>0</v>
      </c>
      <c r="BF4" s="23" cm="1">
        <f t="array" aca="1" ref="BF4" ca="1">INDIRECT("'2. Budget monitoring report'!J" &amp; BF2)</f>
        <v>0</v>
      </c>
      <c r="BG4" s="23" cm="1">
        <f t="array" aca="1" ref="BG4" ca="1">INDIRECT("'2. Budget monitoring report'!J" &amp; BG2)</f>
        <v>0</v>
      </c>
      <c r="BH4" s="23" cm="1">
        <f t="array" aca="1" ref="BH4" ca="1">INDIRECT("'2. Budget monitoring report'!J" &amp; BH2)</f>
        <v>0</v>
      </c>
      <c r="BI4" s="23" cm="1">
        <f t="array" aca="1" ref="BI4" ca="1">INDIRECT("'2. Budget monitoring report'!J" &amp; BI2)</f>
        <v>0</v>
      </c>
      <c r="BJ4" s="23" cm="1">
        <f t="array" aca="1" ref="BJ4" ca="1">INDIRECT("'2. Budget monitoring report'!J" &amp; BJ2)</f>
        <v>0</v>
      </c>
      <c r="BK4" s="23" cm="1">
        <f t="array" aca="1" ref="BK4" ca="1">INDIRECT("'2. Budget monitoring report'!J" &amp; BK2)</f>
        <v>0</v>
      </c>
      <c r="BL4" s="23" cm="1">
        <f t="array" aca="1" ref="BL4" ca="1">INDIRECT("'2. Budget monitoring report'!J" &amp; BL2)</f>
        <v>0</v>
      </c>
      <c r="BM4" s="23" cm="1">
        <f t="array" aca="1" ref="BM4" ca="1">INDIRECT("'2. Budget monitoring report'!J" &amp; BM2)</f>
        <v>0</v>
      </c>
      <c r="BN4" s="23" cm="1">
        <f t="array" aca="1" ref="BN4" ca="1">INDIRECT("'2. Budget monitoring report'!J" &amp; BN2)</f>
        <v>0</v>
      </c>
      <c r="BO4" s="23" cm="1">
        <f t="array" aca="1" ref="BO4" ca="1">INDIRECT("'2. Budget monitoring report'!J" &amp; BO2)</f>
        <v>0</v>
      </c>
      <c r="BP4" s="23" cm="1">
        <f t="array" aca="1" ref="BP4" ca="1">INDIRECT("'2. Budget monitoring report'!J" &amp; BP2)</f>
        <v>0</v>
      </c>
      <c r="BQ4" s="23" cm="1">
        <f t="array" aca="1" ref="BQ4" ca="1">INDIRECT("'2. Budget monitoring report'!J" &amp; BQ2)</f>
        <v>0</v>
      </c>
      <c r="BR4" s="23" cm="1">
        <f t="array" aca="1" ref="BR4" ca="1">INDIRECT("'2. Budget monitoring report'!J" &amp; BR2)</f>
        <v>0</v>
      </c>
      <c r="BS4" s="23" cm="1">
        <f t="array" aca="1" ref="BS4" ca="1">INDIRECT("'2. Budget monitoring report'!J" &amp; BS2)</f>
        <v>0</v>
      </c>
      <c r="BT4" s="23" t="str" cm="1">
        <f t="array" aca="1" ref="BT4" ca="1">INDIRECT("'2. Budget monitoring report'!J" &amp; BT2)</f>
        <v>Projected Revenue Reserves</v>
      </c>
      <c r="BU4" s="23" cm="1">
        <f t="array" aca="1" ref="BU4" ca="1">INDIRECT("'2. Budget monitoring report'!J" &amp; BU2)</f>
        <v>0</v>
      </c>
      <c r="BV4" s="23" cm="1">
        <f t="array" aca="1" ref="BV4" ca="1">INDIRECT("'2. Budget monitoring report'!J" &amp; BV2)</f>
        <v>0</v>
      </c>
      <c r="BW4" s="23" cm="1">
        <f t="array" aca="1" ref="BW4" ca="1">INDIRECT("'2. Budget monitoring report'!J" &amp; BW2)</f>
        <v>0</v>
      </c>
      <c r="BX4" s="23" cm="1">
        <f t="array" aca="1" ref="BX4" ca="1">INDIRECT("'2. Budget monitoring report'!J" &amp; BX2)</f>
        <v>0</v>
      </c>
      <c r="BY4" s="23" cm="1">
        <f t="array" aca="1" ref="BY4" ca="1">INDIRECT("'2. Budget monitoring report'!J" &amp; BY2)</f>
        <v>0</v>
      </c>
      <c r="BZ4" s="23" cm="1">
        <f t="array" aca="1" ref="BZ4" ca="1">INDIRECT("'2. Budget monitoring report'!J" &amp; BZ2)</f>
        <v>0</v>
      </c>
      <c r="CA4" s="23" t="str" cm="1">
        <f t="array" aca="1" ref="CA4" ca="1">INDIRECT("'2. Budget monitoring report'!J" &amp; CA2)</f>
        <v>£</v>
      </c>
      <c r="CB4" s="23" cm="1">
        <f t="array" aca="1" ref="CB4" ca="1">INDIRECT("'2. Budget monitoring report'!J" &amp; CB2)</f>
        <v>0</v>
      </c>
      <c r="CC4" s="23" cm="1">
        <f t="array" aca="1" ref="CC4" ca="1">INDIRECT("'2. Budget monitoring report'!J" &amp; CC2)</f>
        <v>0</v>
      </c>
      <c r="CD4" s="23" cm="1">
        <f t="array" aca="1" ref="CD4" ca="1">INDIRECT("'2. Budget monitoring report'!J" &amp; CD2)</f>
        <v>0</v>
      </c>
      <c r="CE4" s="23" cm="1">
        <f t="array" aca="1" ref="CE4" ca="1">INDIRECT("'2. Budget monitoring report'!J" &amp; CE2)</f>
        <v>0</v>
      </c>
      <c r="CF4" s="23" cm="1">
        <f t="array" aca="1" ref="CF4" ca="1">INDIRECT("'2. Budget monitoring report'!J" &amp; CF2)</f>
        <v>0</v>
      </c>
      <c r="CG4" s="23" cm="1">
        <f t="array" aca="1" ref="CG4" ca="1">INDIRECT("'2. Budget monitoring report'!J" &amp; CG2)</f>
        <v>0</v>
      </c>
      <c r="CH4" s="23" cm="1">
        <f t="array" aca="1" ref="CH4" ca="1">INDIRECT("'2. Budget monitoring report'!J" &amp; CH2)</f>
        <v>0</v>
      </c>
      <c r="CI4" s="23" cm="1">
        <f t="array" aca="1" ref="CI4" ca="1">INDIRECT("'2. Budget monitoring report'!J" &amp; CI2)</f>
        <v>0</v>
      </c>
      <c r="CJ4" s="23" cm="1">
        <f t="array" aca="1" ref="CJ4" ca="1">INDIRECT("'2. Budget monitoring report'!J" &amp; CJ2)</f>
        <v>0</v>
      </c>
      <c r="CK4" s="23" cm="1">
        <f t="array" aca="1" ref="CK4" ca="1">INDIRECT("'2. Budget monitoring report'!J" &amp; CK2)</f>
        <v>0</v>
      </c>
      <c r="CL4" s="23" cm="1">
        <f t="array" aca="1" ref="CL4" ca="1">INDIRECT("'2. Budget monitoring report'!J" &amp; CL2)</f>
        <v>0</v>
      </c>
      <c r="CM4" s="23" cm="1">
        <f t="array" aca="1" ref="CM4" ca="1">INDIRECT("'2. Budget monitoring report'!J" &amp; CM2)</f>
        <v>0</v>
      </c>
      <c r="CN4" s="23" cm="1">
        <f t="array" aca="1" ref="CN4" ca="1">INDIRECT("'2. Budget monitoring report'!J" &amp; CN2)</f>
        <v>0</v>
      </c>
      <c r="CO4" s="23" cm="1">
        <f t="array" aca="1" ref="CO4" ca="1">INDIRECT("'2. Budget monitoring report'!J" &amp; CO2)</f>
        <v>0</v>
      </c>
    </row>
    <row r="5" spans="1:94">
      <c r="F5" s="1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DE5D2-BB61-4E41-B210-27D4F25872C4}">
  <sheetPr codeName="Sheet6"/>
  <dimension ref="A1:CV94"/>
  <sheetViews>
    <sheetView topLeftCell="CB1" zoomScale="80" zoomScaleNormal="80" workbookViewId="0">
      <selection activeCell="G88" sqref="G88"/>
    </sheetView>
  </sheetViews>
  <sheetFormatPr defaultRowHeight="14.4"/>
  <cols>
    <col min="1" max="1" width="38.33203125" bestFit="1" customWidth="1"/>
    <col min="2" max="2" width="10.5546875" bestFit="1" customWidth="1"/>
    <col min="3" max="3" width="7.5546875" bestFit="1" customWidth="1"/>
    <col min="4" max="4" width="16.44140625" bestFit="1" customWidth="1"/>
    <col min="5" max="5" width="5.44140625" bestFit="1" customWidth="1"/>
    <col min="6" max="6" width="6.88671875" customWidth="1"/>
    <col min="7" max="7" width="9" bestFit="1" customWidth="1"/>
    <col min="8" max="8" width="8.33203125" bestFit="1" customWidth="1"/>
    <col min="9" max="10" width="11.5546875" customWidth="1"/>
    <col min="11" max="14" width="14.109375" bestFit="1" customWidth="1"/>
    <col min="15" max="15" width="5.44140625" bestFit="1" customWidth="1"/>
    <col min="16" max="21" width="12.33203125" bestFit="1" customWidth="1"/>
    <col min="22" max="23" width="11.33203125" bestFit="1" customWidth="1"/>
    <col min="24" max="25" width="14.109375" bestFit="1" customWidth="1"/>
    <col min="26" max="26" width="9.44140625" bestFit="1" customWidth="1"/>
    <col min="27" max="27" width="12.33203125" bestFit="1" customWidth="1"/>
    <col min="28" max="28" width="11.33203125" bestFit="1" customWidth="1"/>
    <col min="29" max="29" width="12.33203125" bestFit="1" customWidth="1"/>
    <col min="30" max="30" width="11.33203125" bestFit="1" customWidth="1"/>
    <col min="31" max="32" width="12.33203125" bestFit="1" customWidth="1"/>
    <col min="33" max="33" width="15.109375" style="16" bestFit="1" customWidth="1"/>
    <col min="34" max="34" width="14.109375" bestFit="1" customWidth="1"/>
    <col min="35" max="35" width="12.33203125" bestFit="1" customWidth="1"/>
    <col min="36" max="36" width="14.109375" bestFit="1" customWidth="1"/>
    <col min="37" max="41" width="12.33203125" bestFit="1" customWidth="1"/>
    <col min="42" max="43" width="11.33203125" bestFit="1" customWidth="1"/>
    <col min="44" max="44" width="10.109375" bestFit="1" customWidth="1"/>
    <col min="45" max="45" width="12.33203125" bestFit="1" customWidth="1"/>
    <col min="46" max="46" width="11.33203125" bestFit="1" customWidth="1"/>
    <col min="47" max="47" width="12.33203125" bestFit="1" customWidth="1"/>
    <col min="48" max="48" width="11.33203125" bestFit="1" customWidth="1"/>
    <col min="49" max="53" width="12.33203125" bestFit="1" customWidth="1"/>
    <col min="54" max="60" width="12.33203125" customWidth="1"/>
    <col min="61" max="62" width="12.33203125" bestFit="1" customWidth="1"/>
    <col min="63" max="64" width="11.33203125" bestFit="1" customWidth="1"/>
    <col min="65" max="68" width="12.33203125" bestFit="1" customWidth="1"/>
    <col min="69" max="69" width="10.109375" bestFit="1" customWidth="1"/>
    <col min="70" max="70" width="5.44140625" bestFit="1" customWidth="1"/>
    <col min="71" max="72" width="12.33203125" bestFit="1" customWidth="1"/>
    <col min="73" max="73" width="11.33203125" bestFit="1" customWidth="1"/>
    <col min="74" max="74" width="15.109375" style="16" bestFit="1" customWidth="1"/>
    <col min="75" max="75" width="12.33203125" style="16" bestFit="1" customWidth="1"/>
    <col min="76" max="76" width="13.88671875" style="16" bestFit="1" customWidth="1"/>
    <col min="77" max="77" width="12.33203125" style="16" customWidth="1"/>
    <col min="78" max="78" width="15.5546875" style="16" bestFit="1" customWidth="1"/>
    <col min="79" max="79" width="12.33203125" bestFit="1" customWidth="1"/>
    <col min="80" max="82" width="11.33203125" bestFit="1" customWidth="1"/>
    <col min="83" max="83" width="12.33203125" style="16" bestFit="1" customWidth="1"/>
    <col min="84" max="84" width="11.33203125" bestFit="1" customWidth="1"/>
    <col min="85" max="85" width="12.33203125" bestFit="1" customWidth="1"/>
    <col min="86" max="87" width="11.33203125" bestFit="1" customWidth="1"/>
    <col min="88" max="88" width="12.33203125" style="16" bestFit="1" customWidth="1"/>
    <col min="89" max="90" width="11.33203125" bestFit="1" customWidth="1"/>
    <col min="91" max="91" width="14.109375" bestFit="1" customWidth="1"/>
    <col min="94" max="94" width="11.5546875" bestFit="1" customWidth="1"/>
    <col min="95" max="95" width="9.88671875" bestFit="1" customWidth="1"/>
    <col min="96" max="96" width="11.5546875" bestFit="1" customWidth="1"/>
    <col min="98" max="98" width="13.88671875" bestFit="1" customWidth="1"/>
    <col min="99" max="99" width="11.33203125" bestFit="1" customWidth="1"/>
    <col min="100" max="100" width="13.88671875" bestFit="1" customWidth="1"/>
  </cols>
  <sheetData>
    <row r="1" spans="1:100" ht="15" thickBot="1"/>
    <row r="2" spans="1:100" ht="72.599999999999994" thickBot="1">
      <c r="A2" s="194" t="s">
        <v>113</v>
      </c>
      <c r="B2" s="194" t="s">
        <v>119</v>
      </c>
      <c r="C2" s="194" t="s">
        <v>117</v>
      </c>
      <c r="D2" s="195" t="s">
        <v>118</v>
      </c>
      <c r="E2" s="196" t="s">
        <v>210</v>
      </c>
      <c r="F2" s="195" t="s">
        <v>239</v>
      </c>
      <c r="G2" s="195" t="s">
        <v>495</v>
      </c>
      <c r="H2" s="195" t="s">
        <v>496</v>
      </c>
      <c r="I2" s="195" t="s">
        <v>223</v>
      </c>
      <c r="J2" s="195" t="s">
        <v>225</v>
      </c>
      <c r="K2" s="197" t="s">
        <v>497</v>
      </c>
      <c r="L2" s="195" t="s">
        <v>216</v>
      </c>
      <c r="M2" s="195" t="s">
        <v>15</v>
      </c>
      <c r="N2" s="195" t="s">
        <v>217</v>
      </c>
      <c r="O2" s="195" t="s">
        <v>218</v>
      </c>
      <c r="P2" s="195" t="s">
        <v>219</v>
      </c>
      <c r="Q2" s="195" t="s">
        <v>16</v>
      </c>
      <c r="R2" s="195" t="s">
        <v>17</v>
      </c>
      <c r="S2" s="195" t="s">
        <v>248</v>
      </c>
      <c r="T2" s="195" t="s">
        <v>251</v>
      </c>
      <c r="U2" s="195" t="s">
        <v>18</v>
      </c>
      <c r="V2" s="195" t="s">
        <v>19</v>
      </c>
      <c r="W2" s="195" t="s">
        <v>20</v>
      </c>
      <c r="X2" s="195" t="s">
        <v>21</v>
      </c>
      <c r="Y2" s="195" t="s">
        <v>22</v>
      </c>
      <c r="Z2" s="195" t="s">
        <v>23</v>
      </c>
      <c r="AA2" s="195" t="s">
        <v>100</v>
      </c>
      <c r="AB2" s="195" t="s">
        <v>101</v>
      </c>
      <c r="AC2" s="195" t="s">
        <v>263</v>
      </c>
      <c r="AD2" s="195" t="s">
        <v>264</v>
      </c>
      <c r="AE2" s="195" t="s">
        <v>265</v>
      </c>
      <c r="AF2" s="195" t="s">
        <v>266</v>
      </c>
      <c r="AG2" s="195" t="s">
        <v>24</v>
      </c>
      <c r="AH2" s="195" t="s">
        <v>26</v>
      </c>
      <c r="AI2" s="195" t="s">
        <v>28</v>
      </c>
      <c r="AJ2" s="195" t="s">
        <v>30</v>
      </c>
      <c r="AK2" s="195" t="s">
        <v>32</v>
      </c>
      <c r="AL2" s="195" t="s">
        <v>34</v>
      </c>
      <c r="AM2" s="195" t="s">
        <v>36</v>
      </c>
      <c r="AN2" s="195" t="s">
        <v>38</v>
      </c>
      <c r="AO2" s="195" t="s">
        <v>40</v>
      </c>
      <c r="AP2" s="195" t="s">
        <v>42</v>
      </c>
      <c r="AQ2" s="195" t="s">
        <v>44</v>
      </c>
      <c r="AR2" s="195" t="s">
        <v>46</v>
      </c>
      <c r="AS2" s="195" t="s">
        <v>48</v>
      </c>
      <c r="AT2" s="195" t="s">
        <v>50</v>
      </c>
      <c r="AU2" s="195" t="s">
        <v>52</v>
      </c>
      <c r="AV2" s="195" t="s">
        <v>54</v>
      </c>
      <c r="AW2" s="195" t="s">
        <v>56</v>
      </c>
      <c r="AX2" s="195" t="s">
        <v>58</v>
      </c>
      <c r="AY2" s="195" t="s">
        <v>60</v>
      </c>
      <c r="AZ2" s="195" t="s">
        <v>62</v>
      </c>
      <c r="BA2" s="195" t="s">
        <v>63</v>
      </c>
      <c r="BB2" s="107" t="s">
        <v>454</v>
      </c>
      <c r="BC2" s="107" t="s">
        <v>455</v>
      </c>
      <c r="BD2" s="107" t="s">
        <v>456</v>
      </c>
      <c r="BE2" s="107" t="s">
        <v>457</v>
      </c>
      <c r="BF2" s="107" t="s">
        <v>458</v>
      </c>
      <c r="BG2" s="107" t="s">
        <v>459</v>
      </c>
      <c r="BH2" s="107" t="s">
        <v>460</v>
      </c>
      <c r="BI2" s="195" t="s">
        <v>65</v>
      </c>
      <c r="BJ2" s="195" t="s">
        <v>67</v>
      </c>
      <c r="BK2" s="195" t="s">
        <v>69</v>
      </c>
      <c r="BL2" s="195" t="s">
        <v>71</v>
      </c>
      <c r="BM2" s="195" t="s">
        <v>73</v>
      </c>
      <c r="BN2" s="195" t="s">
        <v>75</v>
      </c>
      <c r="BO2" s="195" t="s">
        <v>77</v>
      </c>
      <c r="BP2" s="195" t="s">
        <v>221</v>
      </c>
      <c r="BQ2" s="195" t="s">
        <v>222</v>
      </c>
      <c r="BR2" s="195" t="s">
        <v>81</v>
      </c>
      <c r="BS2" s="195" t="s">
        <v>83</v>
      </c>
      <c r="BT2" s="195" t="s">
        <v>104</v>
      </c>
      <c r="BU2" s="195" t="s">
        <v>105</v>
      </c>
      <c r="BV2" s="195" t="s">
        <v>498</v>
      </c>
      <c r="BW2" s="195" t="s">
        <v>499</v>
      </c>
      <c r="BX2" s="195" t="s">
        <v>281</v>
      </c>
      <c r="BY2" s="195" t="s">
        <v>260</v>
      </c>
      <c r="BZ2" s="195" t="s">
        <v>500</v>
      </c>
      <c r="CA2" s="197" t="s">
        <v>224</v>
      </c>
      <c r="CB2" s="195" t="s">
        <v>88</v>
      </c>
      <c r="CC2" s="195" t="s">
        <v>89</v>
      </c>
      <c r="CD2" s="195" t="s">
        <v>90</v>
      </c>
      <c r="CE2" s="195" t="s">
        <v>241</v>
      </c>
      <c r="CF2" s="195" t="s">
        <v>94</v>
      </c>
      <c r="CG2" s="195" t="s">
        <v>95</v>
      </c>
      <c r="CH2" s="195" t="s">
        <v>96</v>
      </c>
      <c r="CI2" s="195" t="s">
        <v>97</v>
      </c>
      <c r="CJ2" s="195" t="s">
        <v>501</v>
      </c>
      <c r="CK2" s="195" t="s">
        <v>499</v>
      </c>
      <c r="CL2" s="195" t="s">
        <v>261</v>
      </c>
      <c r="CM2" s="195" t="s">
        <v>502</v>
      </c>
    </row>
    <row r="3" spans="1:100">
      <c r="A3" s="198" t="s">
        <v>503</v>
      </c>
      <c r="B3" s="198"/>
      <c r="C3" s="198"/>
      <c r="D3" s="199"/>
      <c r="E3" s="199"/>
      <c r="F3" s="199"/>
      <c r="G3" s="199"/>
      <c r="H3" s="199"/>
      <c r="I3" s="199"/>
      <c r="J3" s="199"/>
      <c r="K3" s="200" t="s">
        <v>504</v>
      </c>
      <c r="L3" s="199">
        <v>543970</v>
      </c>
      <c r="M3" s="199">
        <v>543971</v>
      </c>
      <c r="N3" s="199">
        <v>543972</v>
      </c>
      <c r="O3" s="201">
        <v>0</v>
      </c>
      <c r="P3" s="199">
        <v>543975</v>
      </c>
      <c r="Q3" s="199">
        <v>710020</v>
      </c>
      <c r="R3" s="199">
        <v>720000</v>
      </c>
      <c r="S3" s="199">
        <v>739001</v>
      </c>
      <c r="T3" s="199">
        <v>739002</v>
      </c>
      <c r="U3" s="199">
        <v>739010</v>
      </c>
      <c r="V3" s="199">
        <v>739020</v>
      </c>
      <c r="W3" s="199">
        <v>739030</v>
      </c>
      <c r="X3" s="199">
        <v>739040</v>
      </c>
      <c r="Y3" s="199">
        <v>739050</v>
      </c>
      <c r="Z3" s="199">
        <v>543952</v>
      </c>
      <c r="AA3" s="199">
        <v>543953</v>
      </c>
      <c r="AB3" s="199">
        <v>739080</v>
      </c>
      <c r="AC3" s="199">
        <v>739003</v>
      </c>
      <c r="AD3" s="199">
        <v>739004</v>
      </c>
      <c r="AE3" s="199">
        <v>739005</v>
      </c>
      <c r="AF3" s="199">
        <v>720010</v>
      </c>
      <c r="AG3" s="199"/>
      <c r="AH3" s="199">
        <v>111400</v>
      </c>
      <c r="AI3" s="199">
        <v>111500</v>
      </c>
      <c r="AJ3" s="199">
        <v>111600</v>
      </c>
      <c r="AK3" s="199">
        <v>111200</v>
      </c>
      <c r="AL3" s="199">
        <v>111100</v>
      </c>
      <c r="AM3" s="199">
        <v>111300</v>
      </c>
      <c r="AN3" s="199">
        <v>111700</v>
      </c>
      <c r="AO3" s="199">
        <v>138100</v>
      </c>
      <c r="AP3" s="199">
        <v>133100</v>
      </c>
      <c r="AQ3" s="199">
        <v>138110</v>
      </c>
      <c r="AR3" s="199">
        <v>138120</v>
      </c>
      <c r="AS3" s="199">
        <v>210000</v>
      </c>
      <c r="AT3" s="199">
        <v>220000</v>
      </c>
      <c r="AU3" s="199">
        <v>219010</v>
      </c>
      <c r="AV3" s="199">
        <v>216000</v>
      </c>
      <c r="AW3" s="199">
        <v>213020</v>
      </c>
      <c r="AX3" s="199">
        <v>215000</v>
      </c>
      <c r="AY3" s="199">
        <v>219030</v>
      </c>
      <c r="AZ3" s="199">
        <v>413050</v>
      </c>
      <c r="BA3" s="199">
        <v>422620</v>
      </c>
      <c r="BB3" s="199"/>
      <c r="BC3" s="199"/>
      <c r="BD3" s="199"/>
      <c r="BE3" s="199"/>
      <c r="BF3" s="199"/>
      <c r="BG3" s="199"/>
      <c r="BH3" s="199"/>
      <c r="BI3" s="199">
        <v>420050</v>
      </c>
      <c r="BJ3" s="199">
        <v>413060</v>
      </c>
      <c r="BK3" s="199">
        <v>221000</v>
      </c>
      <c r="BL3" s="199">
        <v>413070</v>
      </c>
      <c r="BM3" s="199">
        <v>411020</v>
      </c>
      <c r="BN3" s="199">
        <v>420060</v>
      </c>
      <c r="BO3" s="199">
        <v>569010</v>
      </c>
      <c r="BP3" s="199">
        <v>569000</v>
      </c>
      <c r="BQ3" s="199">
        <v>569001</v>
      </c>
      <c r="BR3" s="199">
        <v>0</v>
      </c>
      <c r="BS3" s="199">
        <v>543955</v>
      </c>
      <c r="BT3" s="199">
        <v>111450</v>
      </c>
      <c r="BU3" s="199">
        <v>411025</v>
      </c>
      <c r="BV3" s="199"/>
      <c r="BW3" s="199"/>
      <c r="BX3" s="199"/>
      <c r="BY3" s="199"/>
      <c r="BZ3" s="199"/>
      <c r="CA3" s="199" t="s">
        <v>504</v>
      </c>
      <c r="CB3" s="199">
        <v>543980</v>
      </c>
      <c r="CC3" s="199">
        <v>739470</v>
      </c>
      <c r="CD3" s="199">
        <v>543995</v>
      </c>
      <c r="CE3" s="199"/>
      <c r="CF3" s="199"/>
      <c r="CG3" s="199">
        <v>599010</v>
      </c>
      <c r="CH3" s="199">
        <v>599020</v>
      </c>
      <c r="CI3" s="199">
        <v>599030</v>
      </c>
      <c r="CJ3" s="199"/>
    </row>
    <row r="4" spans="1:100">
      <c r="A4" t="s">
        <v>120</v>
      </c>
      <c r="B4" t="s">
        <v>121</v>
      </c>
      <c r="C4">
        <v>101251</v>
      </c>
      <c r="D4" s="3">
        <v>3021000</v>
      </c>
      <c r="E4" s="3">
        <v>1000</v>
      </c>
      <c r="F4">
        <v>10135</v>
      </c>
      <c r="G4">
        <v>90135</v>
      </c>
      <c r="H4">
        <v>938600</v>
      </c>
      <c r="I4">
        <v>-307438</v>
      </c>
      <c r="J4">
        <v>-35972.01</v>
      </c>
      <c r="K4">
        <v>-343410.01</v>
      </c>
      <c r="L4" s="15">
        <v>1906588.73</v>
      </c>
      <c r="M4" s="15">
        <v>0</v>
      </c>
      <c r="N4" s="15">
        <v>154604.78</v>
      </c>
      <c r="O4" s="15">
        <v>0</v>
      </c>
      <c r="P4" s="15">
        <v>0</v>
      </c>
      <c r="Q4" s="15">
        <v>0</v>
      </c>
      <c r="R4" s="15">
        <v>13560.89</v>
      </c>
      <c r="S4" s="15">
        <v>0</v>
      </c>
      <c r="T4" s="15">
        <v>26903.05</v>
      </c>
      <c r="U4" s="15">
        <v>0</v>
      </c>
      <c r="V4" s="15">
        <v>0</v>
      </c>
      <c r="W4" s="15">
        <v>0</v>
      </c>
      <c r="X4" s="15">
        <v>602709.4</v>
      </c>
      <c r="Y4" s="15">
        <v>3440.14</v>
      </c>
      <c r="Z4" s="15">
        <v>0</v>
      </c>
      <c r="AA4" s="15">
        <v>164223.41</v>
      </c>
      <c r="AB4" s="15">
        <v>21073.67</v>
      </c>
      <c r="AC4" s="15">
        <v>0</v>
      </c>
      <c r="AD4" s="15">
        <v>0</v>
      </c>
      <c r="AE4" s="15">
        <v>0</v>
      </c>
      <c r="AF4" s="15">
        <v>0</v>
      </c>
      <c r="AG4" s="202">
        <f>SUM(L4:AF4)</f>
        <v>2893104.07</v>
      </c>
      <c r="AH4" s="15">
        <v>440982.9</v>
      </c>
      <c r="AI4" s="15">
        <v>0</v>
      </c>
      <c r="AJ4" s="15">
        <v>1572158.85</v>
      </c>
      <c r="AK4" s="15">
        <v>65034.54</v>
      </c>
      <c r="AL4" s="15">
        <v>128440.3</v>
      </c>
      <c r="AM4" s="15">
        <v>0</v>
      </c>
      <c r="AN4" s="15">
        <v>76705.149999999994</v>
      </c>
      <c r="AO4" s="15">
        <v>12009.12</v>
      </c>
      <c r="AP4" s="15">
        <v>1696.79</v>
      </c>
      <c r="AQ4" s="15">
        <v>0</v>
      </c>
      <c r="AR4" s="15">
        <v>0</v>
      </c>
      <c r="AS4" s="15">
        <v>17508.95</v>
      </c>
      <c r="AT4" s="15">
        <v>5130</v>
      </c>
      <c r="AU4" s="15">
        <v>6771.51</v>
      </c>
      <c r="AV4" s="15">
        <v>5015.8999999999996</v>
      </c>
      <c r="AW4" s="15">
        <v>47138.85</v>
      </c>
      <c r="AX4" s="15">
        <v>98052.01</v>
      </c>
      <c r="AY4" s="15">
        <v>17539.2</v>
      </c>
      <c r="AZ4" s="15">
        <v>37270.120000000003</v>
      </c>
      <c r="BA4" s="15">
        <v>13083.93</v>
      </c>
      <c r="BB4" s="15"/>
      <c r="BC4" s="15"/>
      <c r="BD4" s="15"/>
      <c r="BE4" s="15"/>
      <c r="BF4" s="15"/>
      <c r="BG4" s="15"/>
      <c r="BH4" s="15"/>
      <c r="BI4" s="15">
        <v>0</v>
      </c>
      <c r="BJ4" s="15">
        <v>35510.68</v>
      </c>
      <c r="BK4" s="15">
        <v>8993</v>
      </c>
      <c r="BL4" s="15">
        <v>0</v>
      </c>
      <c r="BM4" s="15">
        <v>6432.72</v>
      </c>
      <c r="BN4" s="15">
        <v>0</v>
      </c>
      <c r="BO4" s="15">
        <v>8241</v>
      </c>
      <c r="BP4" s="15">
        <v>49922.07</v>
      </c>
      <c r="BQ4" s="15">
        <v>0</v>
      </c>
      <c r="BR4" s="15">
        <v>0</v>
      </c>
      <c r="BS4" s="15">
        <v>0</v>
      </c>
      <c r="BT4" s="15">
        <v>146572.32999999999</v>
      </c>
      <c r="BU4" s="15">
        <v>25599.96</v>
      </c>
      <c r="BV4" s="202">
        <f>SUM(AH4:BU4)</f>
        <v>2825809.8800000004</v>
      </c>
      <c r="BW4" s="202">
        <f>AG4-BV4</f>
        <v>67294.189999999478</v>
      </c>
      <c r="BX4" s="202">
        <f t="shared" ref="BX4:BX35" si="0">I4+AG4-AA4-AB4-BV4+BT4+BU4</f>
        <v>-253268.60000000065</v>
      </c>
      <c r="BY4" s="202">
        <f>J4+AA4+AB4-BT4-BU4</f>
        <v>-22847.219999999979</v>
      </c>
      <c r="BZ4" s="202">
        <f t="shared" ref="BZ4:BZ35" si="1">K4+BW4</f>
        <v>-276115.82000000053</v>
      </c>
      <c r="CA4" s="15">
        <v>103003</v>
      </c>
      <c r="CB4" s="15">
        <v>14633.85</v>
      </c>
      <c r="CC4" s="15">
        <v>0</v>
      </c>
      <c r="CD4" s="15">
        <v>0</v>
      </c>
      <c r="CE4" s="202">
        <f>SUM(CB4:CD4)</f>
        <v>14633.85</v>
      </c>
      <c r="CF4" s="15">
        <v>0</v>
      </c>
      <c r="CG4" s="15">
        <v>46940.34</v>
      </c>
      <c r="CH4" s="15">
        <v>0</v>
      </c>
      <c r="CI4" s="15">
        <v>9680</v>
      </c>
      <c r="CJ4" s="202">
        <f>SUM(CF4:CI4)</f>
        <v>56620.34</v>
      </c>
      <c r="CK4" s="15">
        <f>CE4-CJ4</f>
        <v>-41986.49</v>
      </c>
      <c r="CL4" s="203">
        <f>CA4+CK4</f>
        <v>61016.51</v>
      </c>
      <c r="CM4" s="203">
        <f t="shared" ref="CM4:CM35" si="2">BZ4+CL4</f>
        <v>-215099.31000000052</v>
      </c>
      <c r="CP4">
        <f>_xlfn.XLOOKUP(D4,'2024-25 Budgets'!$5:$5,'2024-25 Budgets'!$68:$68)</f>
        <v>-276116</v>
      </c>
      <c r="CQ4">
        <f>_xlfn.XLOOKUP(D4,'2024-25 Budgets'!$5:$5,'2024-25 Budgets'!$85:$85)</f>
        <v>61017</v>
      </c>
      <c r="CR4">
        <f>CP4+CQ4</f>
        <v>-215099</v>
      </c>
      <c r="CT4" s="203">
        <f>CP4-BZ4</f>
        <v>-0.17999999946914613</v>
      </c>
      <c r="CU4" s="203">
        <f>CQ4-CL4</f>
        <v>0.48999999999796273</v>
      </c>
      <c r="CV4" s="203">
        <f>CR4-CM4</f>
        <v>0.31000000052154064</v>
      </c>
    </row>
    <row r="5" spans="1:100">
      <c r="A5" t="s">
        <v>122</v>
      </c>
      <c r="B5" t="s">
        <v>121</v>
      </c>
      <c r="C5">
        <v>101253</v>
      </c>
      <c r="D5" s="3">
        <v>3021002</v>
      </c>
      <c r="E5" s="3">
        <v>1002</v>
      </c>
      <c r="F5">
        <v>10132</v>
      </c>
      <c r="G5">
        <v>90132</v>
      </c>
      <c r="H5">
        <v>938602</v>
      </c>
      <c r="I5">
        <v>-196121</v>
      </c>
      <c r="J5">
        <v>0</v>
      </c>
      <c r="K5">
        <v>-196121</v>
      </c>
      <c r="L5" s="15">
        <v>573366</v>
      </c>
      <c r="M5" s="15">
        <v>0</v>
      </c>
      <c r="N5" s="15">
        <v>7363.01</v>
      </c>
      <c r="O5" s="15">
        <v>0</v>
      </c>
      <c r="P5" s="15">
        <v>0</v>
      </c>
      <c r="Q5" s="15">
        <v>0</v>
      </c>
      <c r="R5" s="15">
        <v>9662.99</v>
      </c>
      <c r="S5" s="15">
        <v>0</v>
      </c>
      <c r="T5" s="15">
        <v>122.11</v>
      </c>
      <c r="U5" s="15">
        <v>15908.14</v>
      </c>
      <c r="V5" s="15">
        <v>0</v>
      </c>
      <c r="W5" s="15">
        <v>0</v>
      </c>
      <c r="X5" s="15">
        <v>294131.05</v>
      </c>
      <c r="Y5" s="15">
        <v>5928.39</v>
      </c>
      <c r="Z5" s="15">
        <v>0</v>
      </c>
      <c r="AA5" s="15">
        <v>0</v>
      </c>
      <c r="AB5" s="15">
        <v>0</v>
      </c>
      <c r="AC5" s="15">
        <v>0</v>
      </c>
      <c r="AD5" s="15">
        <v>0</v>
      </c>
      <c r="AE5" s="15">
        <v>0</v>
      </c>
      <c r="AF5" s="15">
        <v>0</v>
      </c>
      <c r="AG5" s="202">
        <f t="shared" ref="AG5:AG68" si="3">SUM(L5:AF5)</f>
        <v>906481.69000000006</v>
      </c>
      <c r="AH5" s="15">
        <v>222128.15</v>
      </c>
      <c r="AI5" s="15">
        <v>0</v>
      </c>
      <c r="AJ5" s="15">
        <v>338099.47000000003</v>
      </c>
      <c r="AK5" s="15">
        <v>42146.61</v>
      </c>
      <c r="AL5" s="15">
        <v>76945.02</v>
      </c>
      <c r="AM5" s="15">
        <v>0</v>
      </c>
      <c r="AN5" s="15">
        <v>45154.81</v>
      </c>
      <c r="AO5" s="15">
        <v>7488.61</v>
      </c>
      <c r="AP5" s="15">
        <v>3100.58</v>
      </c>
      <c r="AQ5" s="15">
        <v>0</v>
      </c>
      <c r="AR5" s="15">
        <v>0</v>
      </c>
      <c r="AS5" s="15">
        <v>9263.02</v>
      </c>
      <c r="AT5" s="15">
        <v>1544.25</v>
      </c>
      <c r="AU5" s="15">
        <v>2178.85</v>
      </c>
      <c r="AV5" s="15">
        <v>813.54</v>
      </c>
      <c r="AW5" s="15">
        <v>18161.84</v>
      </c>
      <c r="AX5" s="15">
        <v>0</v>
      </c>
      <c r="AY5" s="15">
        <v>3639.78</v>
      </c>
      <c r="AZ5" s="15">
        <v>6753.72</v>
      </c>
      <c r="BA5" s="15">
        <v>7517.22</v>
      </c>
      <c r="BB5" s="15"/>
      <c r="BC5" s="15"/>
      <c r="BD5" s="15"/>
      <c r="BE5" s="15"/>
      <c r="BF5" s="15"/>
      <c r="BG5" s="15"/>
      <c r="BH5" s="15"/>
      <c r="BI5" s="15">
        <v>0</v>
      </c>
      <c r="BJ5" s="15">
        <v>8867.68</v>
      </c>
      <c r="BK5" s="15">
        <v>2070</v>
      </c>
      <c r="BL5" s="15">
        <v>2061.87</v>
      </c>
      <c r="BM5" s="15">
        <v>15908.14</v>
      </c>
      <c r="BN5" s="15">
        <v>640</v>
      </c>
      <c r="BO5" s="15">
        <v>3786.63</v>
      </c>
      <c r="BP5" s="15">
        <v>14563.39</v>
      </c>
      <c r="BQ5" s="15">
        <v>0</v>
      </c>
      <c r="BR5" s="15">
        <v>0</v>
      </c>
      <c r="BS5" s="15">
        <v>0</v>
      </c>
      <c r="BT5" s="15">
        <v>0</v>
      </c>
      <c r="BU5" s="15">
        <v>0</v>
      </c>
      <c r="BV5" s="202">
        <f t="shared" ref="BV5:BV68" si="4">SUM(AH5:BU5)</f>
        <v>832833.18</v>
      </c>
      <c r="BW5" s="202">
        <f t="shared" ref="BW5:BW68" si="5">AG5-BV5</f>
        <v>73648.510000000009</v>
      </c>
      <c r="BX5" s="202">
        <f t="shared" si="0"/>
        <v>-122472.48999999999</v>
      </c>
      <c r="BY5" s="202">
        <f t="shared" ref="BY5:BY35" si="6">J5+AA5+AB5-BT5-BU5</f>
        <v>0</v>
      </c>
      <c r="BZ5" s="202">
        <f t="shared" si="1"/>
        <v>-122472.48999999999</v>
      </c>
      <c r="CA5" s="15">
        <v>27403</v>
      </c>
      <c r="CB5" s="15">
        <v>4850.5</v>
      </c>
      <c r="CC5" s="15">
        <v>0</v>
      </c>
      <c r="CD5" s="15">
        <v>0</v>
      </c>
      <c r="CE5" s="202">
        <f t="shared" ref="CE5:CE68" si="7">SUM(CB5:CD5)</f>
        <v>4850.5</v>
      </c>
      <c r="CF5" s="15">
        <v>0</v>
      </c>
      <c r="CG5" s="15">
        <v>0</v>
      </c>
      <c r="CH5" s="15">
        <v>0</v>
      </c>
      <c r="CI5" s="15">
        <v>0</v>
      </c>
      <c r="CJ5" s="202">
        <f t="shared" ref="CJ5:CJ68" si="8">SUM(CF5:CI5)</f>
        <v>0</v>
      </c>
      <c r="CK5" s="15">
        <f t="shared" ref="CK5:CK68" si="9">CE5-CJ5</f>
        <v>4850.5</v>
      </c>
      <c r="CL5" s="203">
        <f t="shared" ref="CL5:CL68" si="10">CA5+CK5</f>
        <v>32253.5</v>
      </c>
      <c r="CM5" s="203">
        <f t="shared" si="2"/>
        <v>-90218.989999999991</v>
      </c>
      <c r="CP5">
        <f>_xlfn.XLOOKUP(D5,'2024-25 Budgets'!$5:$5,'2024-25 Budgets'!$68:$68)</f>
        <v>-122472</v>
      </c>
      <c r="CQ5">
        <f>_xlfn.XLOOKUP(D5,'2024-25 Budgets'!$5:$5,'2024-25 Budgets'!$85:$85)</f>
        <v>32254</v>
      </c>
      <c r="CR5">
        <f t="shared" ref="CR5:CR68" si="11">CP5+CQ5</f>
        <v>-90218</v>
      </c>
      <c r="CT5" s="203">
        <f t="shared" ref="CT5:CT68" si="12">CP5-BZ5</f>
        <v>0.48999999999068677</v>
      </c>
      <c r="CU5" s="203">
        <f t="shared" ref="CU5:CU68" si="13">CQ5-CL5</f>
        <v>0.5</v>
      </c>
      <c r="CV5" s="203">
        <f t="shared" ref="CV5:CV68" si="14">CR5-CM5</f>
        <v>0.98999999999068677</v>
      </c>
    </row>
    <row r="6" spans="1:100">
      <c r="A6" t="s">
        <v>123</v>
      </c>
      <c r="B6" t="s">
        <v>124</v>
      </c>
      <c r="C6">
        <v>135086</v>
      </c>
      <c r="D6" s="3">
        <v>3023520</v>
      </c>
      <c r="E6" s="3">
        <v>3520</v>
      </c>
      <c r="F6">
        <v>11094</v>
      </c>
      <c r="G6">
        <v>91094</v>
      </c>
      <c r="H6">
        <v>938701</v>
      </c>
      <c r="I6">
        <v>160996</v>
      </c>
      <c r="J6">
        <v>0</v>
      </c>
      <c r="K6">
        <v>160996</v>
      </c>
      <c r="L6" s="15">
        <v>1947907.64</v>
      </c>
      <c r="M6" s="15">
        <v>0</v>
      </c>
      <c r="N6" s="15">
        <v>105978.51</v>
      </c>
      <c r="O6" s="15">
        <v>0</v>
      </c>
      <c r="P6" s="15">
        <v>4365.01</v>
      </c>
      <c r="Q6" s="15">
        <v>33460.54</v>
      </c>
      <c r="R6" s="15">
        <v>108162.67</v>
      </c>
      <c r="S6" s="15">
        <v>38358.639999999999</v>
      </c>
      <c r="T6" s="15">
        <v>15914.68</v>
      </c>
      <c r="U6" s="15">
        <v>55283.39</v>
      </c>
      <c r="V6" s="15">
        <v>0</v>
      </c>
      <c r="W6" s="15">
        <v>0</v>
      </c>
      <c r="X6" s="15">
        <v>55445.62</v>
      </c>
      <c r="Y6" s="15">
        <v>644041.84</v>
      </c>
      <c r="Z6" s="15">
        <v>0</v>
      </c>
      <c r="AA6" s="15">
        <v>0</v>
      </c>
      <c r="AB6" s="15">
        <v>0</v>
      </c>
      <c r="AC6" s="15">
        <v>0</v>
      </c>
      <c r="AD6" s="15">
        <v>0</v>
      </c>
      <c r="AE6" s="15">
        <v>2320.62</v>
      </c>
      <c r="AF6" s="15">
        <v>99219</v>
      </c>
      <c r="AG6" s="202">
        <f t="shared" si="3"/>
        <v>3110458.1600000006</v>
      </c>
      <c r="AH6" s="15">
        <v>1422295.99</v>
      </c>
      <c r="AI6" s="15">
        <v>3414.48</v>
      </c>
      <c r="AJ6" s="15">
        <v>584904.06000000006</v>
      </c>
      <c r="AK6" s="15">
        <v>41209.32</v>
      </c>
      <c r="AL6" s="15">
        <v>156538.16</v>
      </c>
      <c r="AM6" s="15">
        <v>0</v>
      </c>
      <c r="AN6" s="15">
        <v>28130.76</v>
      </c>
      <c r="AO6" s="15">
        <v>3639.06</v>
      </c>
      <c r="AP6" s="15">
        <v>4194.55</v>
      </c>
      <c r="AQ6" s="15">
        <v>698.86</v>
      </c>
      <c r="AR6" s="15">
        <v>0</v>
      </c>
      <c r="AS6" s="15">
        <v>45104.75</v>
      </c>
      <c r="AT6" s="15">
        <v>1260</v>
      </c>
      <c r="AU6" s="15">
        <v>47957.91</v>
      </c>
      <c r="AV6" s="15">
        <v>12726.75</v>
      </c>
      <c r="AW6" s="15">
        <v>26410.11</v>
      </c>
      <c r="AX6" s="15">
        <v>14601.6</v>
      </c>
      <c r="AY6" s="15">
        <v>119981.36</v>
      </c>
      <c r="AZ6" s="15">
        <v>155327.82</v>
      </c>
      <c r="BA6" s="15">
        <v>12828.59</v>
      </c>
      <c r="BB6" s="15"/>
      <c r="BC6" s="15"/>
      <c r="BD6" s="15"/>
      <c r="BE6" s="15"/>
      <c r="BF6" s="15"/>
      <c r="BG6" s="15"/>
      <c r="BH6" s="15"/>
      <c r="BI6" s="15">
        <v>0</v>
      </c>
      <c r="BJ6" s="15">
        <v>11539.8</v>
      </c>
      <c r="BK6" s="15">
        <v>53822.98</v>
      </c>
      <c r="BL6" s="15">
        <v>6704</v>
      </c>
      <c r="BM6" s="15">
        <v>186646.59999999998</v>
      </c>
      <c r="BN6" s="15">
        <v>29248.55</v>
      </c>
      <c r="BO6" s="15">
        <v>168409.47</v>
      </c>
      <c r="BP6" s="15">
        <v>53054</v>
      </c>
      <c r="BQ6" s="15">
        <v>0</v>
      </c>
      <c r="BR6" s="15">
        <v>0</v>
      </c>
      <c r="BS6" s="15">
        <v>0</v>
      </c>
      <c r="BT6" s="15">
        <v>0</v>
      </c>
      <c r="BU6" s="15">
        <v>0</v>
      </c>
      <c r="BV6" s="202">
        <f t="shared" si="4"/>
        <v>3190649.5299999993</v>
      </c>
      <c r="BW6" s="202">
        <f t="shared" si="5"/>
        <v>-80191.369999998715</v>
      </c>
      <c r="BX6" s="202">
        <f t="shared" si="0"/>
        <v>80804.630000001285</v>
      </c>
      <c r="BY6" s="202">
        <f t="shared" si="6"/>
        <v>0</v>
      </c>
      <c r="BZ6" s="202">
        <f t="shared" si="1"/>
        <v>80804.630000001285</v>
      </c>
      <c r="CA6" s="15">
        <v>0</v>
      </c>
      <c r="CB6" s="15">
        <v>0</v>
      </c>
      <c r="CC6" s="15">
        <v>0</v>
      </c>
      <c r="CD6" s="15">
        <v>0</v>
      </c>
      <c r="CE6" s="202">
        <f t="shared" si="7"/>
        <v>0</v>
      </c>
      <c r="CF6" s="15">
        <v>0</v>
      </c>
      <c r="CG6" s="15">
        <v>0</v>
      </c>
      <c r="CH6" s="15">
        <v>0</v>
      </c>
      <c r="CI6" s="15">
        <v>0</v>
      </c>
      <c r="CJ6" s="202">
        <f t="shared" si="8"/>
        <v>0</v>
      </c>
      <c r="CK6" s="15">
        <f t="shared" si="9"/>
        <v>0</v>
      </c>
      <c r="CL6" s="203">
        <f t="shared" si="10"/>
        <v>0</v>
      </c>
      <c r="CM6" s="203">
        <f t="shared" si="2"/>
        <v>80804.630000001285</v>
      </c>
      <c r="CP6">
        <f>_xlfn.XLOOKUP(D6,'2024-25 Budgets'!$5:$5,'2024-25 Budgets'!$68:$68)</f>
        <v>80805</v>
      </c>
      <c r="CQ6">
        <f>_xlfn.XLOOKUP(D6,'2024-25 Budgets'!$5:$5,'2024-25 Budgets'!$85:$85)</f>
        <v>0</v>
      </c>
      <c r="CR6">
        <f t="shared" si="11"/>
        <v>80805</v>
      </c>
      <c r="CT6" s="203">
        <f t="shared" si="12"/>
        <v>0.36999999871477485</v>
      </c>
      <c r="CU6" s="203">
        <f t="shared" si="13"/>
        <v>0</v>
      </c>
      <c r="CV6" s="203">
        <f t="shared" si="14"/>
        <v>0.36999999871477485</v>
      </c>
    </row>
    <row r="7" spans="1:100">
      <c r="A7" t="s">
        <v>125</v>
      </c>
      <c r="B7" t="s">
        <v>124</v>
      </c>
      <c r="C7">
        <v>101315</v>
      </c>
      <c r="D7" s="3">
        <v>3023300</v>
      </c>
      <c r="E7" s="3">
        <v>3300</v>
      </c>
      <c r="F7">
        <v>10040</v>
      </c>
      <c r="G7">
        <v>90040</v>
      </c>
      <c r="H7">
        <v>938652</v>
      </c>
      <c r="I7">
        <v>94219</v>
      </c>
      <c r="J7">
        <v>0</v>
      </c>
      <c r="K7">
        <v>94219</v>
      </c>
      <c r="L7" s="15">
        <v>1084094.58</v>
      </c>
      <c r="M7" s="15">
        <v>0</v>
      </c>
      <c r="N7" s="15">
        <v>76068.61</v>
      </c>
      <c r="O7" s="15">
        <v>0</v>
      </c>
      <c r="P7" s="15">
        <v>133860.04</v>
      </c>
      <c r="Q7" s="15">
        <v>400</v>
      </c>
      <c r="R7" s="15">
        <v>18960.22</v>
      </c>
      <c r="S7" s="15">
        <v>0</v>
      </c>
      <c r="T7" s="15">
        <v>17490.57</v>
      </c>
      <c r="U7" s="15">
        <v>3049.45</v>
      </c>
      <c r="V7" s="15">
        <v>0</v>
      </c>
      <c r="W7" s="15">
        <v>0</v>
      </c>
      <c r="X7" s="15">
        <v>8501.5</v>
      </c>
      <c r="Y7" s="15">
        <v>5747.92</v>
      </c>
      <c r="Z7" s="15">
        <v>0</v>
      </c>
      <c r="AA7" s="15">
        <v>0</v>
      </c>
      <c r="AB7" s="15">
        <v>0</v>
      </c>
      <c r="AC7" s="15">
        <v>0</v>
      </c>
      <c r="AD7" s="15">
        <v>0</v>
      </c>
      <c r="AE7" s="15">
        <v>13195</v>
      </c>
      <c r="AF7" s="15">
        <v>30051</v>
      </c>
      <c r="AG7" s="202">
        <f t="shared" si="3"/>
        <v>1391418.8900000001</v>
      </c>
      <c r="AH7" s="15">
        <v>565161.04</v>
      </c>
      <c r="AI7" s="15">
        <v>0</v>
      </c>
      <c r="AJ7" s="15">
        <v>150424.54999999999</v>
      </c>
      <c r="AK7" s="15">
        <v>42614.59</v>
      </c>
      <c r="AL7" s="15">
        <v>28069.94</v>
      </c>
      <c r="AM7" s="15">
        <v>0</v>
      </c>
      <c r="AN7" s="15">
        <v>17284.060000000001</v>
      </c>
      <c r="AO7" s="15">
        <v>627</v>
      </c>
      <c r="AP7" s="15">
        <v>1805.89</v>
      </c>
      <c r="AQ7" s="15">
        <v>268.92</v>
      </c>
      <c r="AR7" s="15">
        <v>0</v>
      </c>
      <c r="AS7" s="15">
        <v>11365.95</v>
      </c>
      <c r="AT7" s="15">
        <v>1994.28</v>
      </c>
      <c r="AU7" s="15">
        <v>24888.25</v>
      </c>
      <c r="AV7" s="15">
        <v>5101.6499999999996</v>
      </c>
      <c r="AW7" s="15">
        <v>29133.69</v>
      </c>
      <c r="AX7" s="15">
        <v>3068</v>
      </c>
      <c r="AY7" s="15">
        <v>6097.94</v>
      </c>
      <c r="AZ7" s="15">
        <v>62150.66</v>
      </c>
      <c r="BA7" s="15">
        <v>15343.99</v>
      </c>
      <c r="BB7" s="15"/>
      <c r="BC7" s="15"/>
      <c r="BD7" s="15"/>
      <c r="BE7" s="15"/>
      <c r="BF7" s="15"/>
      <c r="BG7" s="15"/>
      <c r="BH7" s="15"/>
      <c r="BI7" s="15">
        <v>0</v>
      </c>
      <c r="BJ7" s="15">
        <v>10354.57</v>
      </c>
      <c r="BK7" s="15">
        <v>6300.18</v>
      </c>
      <c r="BL7" s="15">
        <v>1561.95</v>
      </c>
      <c r="BM7" s="15">
        <v>56186.37</v>
      </c>
      <c r="BN7" s="15">
        <v>64451.07</v>
      </c>
      <c r="BO7" s="15">
        <v>223355.8</v>
      </c>
      <c r="BP7" s="15">
        <v>37119.68</v>
      </c>
      <c r="BQ7" s="15">
        <v>0</v>
      </c>
      <c r="BR7" s="15">
        <v>0</v>
      </c>
      <c r="BS7" s="15">
        <v>0</v>
      </c>
      <c r="BT7" s="15">
        <v>0</v>
      </c>
      <c r="BU7" s="15">
        <v>0</v>
      </c>
      <c r="BV7" s="202">
        <f t="shared" si="4"/>
        <v>1364730.02</v>
      </c>
      <c r="BW7" s="202">
        <f t="shared" si="5"/>
        <v>26688.870000000112</v>
      </c>
      <c r="BX7" s="202">
        <f t="shared" si="0"/>
        <v>120907.87000000011</v>
      </c>
      <c r="BY7" s="202">
        <f t="shared" si="6"/>
        <v>0</v>
      </c>
      <c r="BZ7" s="202">
        <f t="shared" si="1"/>
        <v>120907.87000000011</v>
      </c>
      <c r="CA7" s="15">
        <v>0</v>
      </c>
      <c r="CB7" s="15"/>
      <c r="CC7" s="15"/>
      <c r="CD7" s="15"/>
      <c r="CE7" s="202">
        <f t="shared" si="7"/>
        <v>0</v>
      </c>
      <c r="CF7" s="15"/>
      <c r="CG7" s="15"/>
      <c r="CH7" s="15"/>
      <c r="CI7" s="15"/>
      <c r="CJ7" s="202">
        <f t="shared" si="8"/>
        <v>0</v>
      </c>
      <c r="CK7" s="15">
        <f t="shared" si="9"/>
        <v>0</v>
      </c>
      <c r="CL7" s="203">
        <f t="shared" si="10"/>
        <v>0</v>
      </c>
      <c r="CM7" s="203">
        <f t="shared" si="2"/>
        <v>120907.87000000011</v>
      </c>
      <c r="CP7">
        <f>_xlfn.XLOOKUP(D7,'2024-25 Budgets'!$5:$5,'2024-25 Budgets'!$68:$68)</f>
        <v>120908</v>
      </c>
      <c r="CQ7">
        <f>_xlfn.XLOOKUP(D7,'2024-25 Budgets'!$5:$5,'2024-25 Budgets'!$85:$85)</f>
        <v>0</v>
      </c>
      <c r="CR7">
        <f t="shared" si="11"/>
        <v>120908</v>
      </c>
      <c r="CT7" s="203">
        <f t="shared" si="12"/>
        <v>0.12999999988824129</v>
      </c>
      <c r="CU7" s="203">
        <f t="shared" si="13"/>
        <v>0</v>
      </c>
      <c r="CV7" s="203">
        <f t="shared" si="14"/>
        <v>0.12999999988824129</v>
      </c>
    </row>
    <row r="8" spans="1:100" s="207" customFormat="1">
      <c r="A8" s="207" t="s">
        <v>126</v>
      </c>
      <c r="B8" s="207" t="s">
        <v>124</v>
      </c>
      <c r="C8" s="207">
        <v>101329</v>
      </c>
      <c r="D8" s="208">
        <v>3023317</v>
      </c>
      <c r="E8" s="208">
        <v>3317</v>
      </c>
      <c r="F8" s="207">
        <v>10042</v>
      </c>
      <c r="G8" s="207">
        <v>90042</v>
      </c>
      <c r="H8" s="207">
        <v>938664</v>
      </c>
      <c r="I8" s="207">
        <v>35945</v>
      </c>
      <c r="J8" s="207">
        <v>-2791</v>
      </c>
      <c r="K8" s="207">
        <v>33154</v>
      </c>
      <c r="L8" s="209">
        <v>1269589.1200000001</v>
      </c>
      <c r="M8" s="209">
        <v>0</v>
      </c>
      <c r="N8" s="209">
        <v>113460.28</v>
      </c>
      <c r="O8" s="209">
        <v>0</v>
      </c>
      <c r="P8" s="209">
        <v>76124.97</v>
      </c>
      <c r="Q8" s="209">
        <v>27614.41</v>
      </c>
      <c r="R8" s="209">
        <v>35175.51</v>
      </c>
      <c r="S8" s="209">
        <v>40735.800000000003</v>
      </c>
      <c r="T8" s="209">
        <v>20172.240000000002</v>
      </c>
      <c r="U8" s="209">
        <v>13035.55</v>
      </c>
      <c r="V8" s="209">
        <v>13140</v>
      </c>
      <c r="W8" s="209">
        <v>0</v>
      </c>
      <c r="X8" s="209">
        <v>38913.46</v>
      </c>
      <c r="Y8" s="209">
        <v>30395.8</v>
      </c>
      <c r="Z8" s="209">
        <v>0</v>
      </c>
      <c r="AA8" s="209">
        <v>0</v>
      </c>
      <c r="AB8" s="209">
        <v>0</v>
      </c>
      <c r="AC8" s="209">
        <v>0</v>
      </c>
      <c r="AD8" s="209">
        <v>0</v>
      </c>
      <c r="AE8" s="209">
        <v>0</v>
      </c>
      <c r="AF8" s="209">
        <v>58030.01</v>
      </c>
      <c r="AG8" s="210">
        <f t="shared" si="3"/>
        <v>1736387.1500000001</v>
      </c>
      <c r="AH8" s="209">
        <v>691634.45</v>
      </c>
      <c r="AI8" s="209">
        <v>28258.45</v>
      </c>
      <c r="AJ8" s="209">
        <v>394568.25</v>
      </c>
      <c r="AK8" s="209">
        <v>42904.55</v>
      </c>
      <c r="AL8" s="209">
        <v>66235.53</v>
      </c>
      <c r="AM8" s="209">
        <v>0</v>
      </c>
      <c r="AN8" s="209">
        <v>40616.6</v>
      </c>
      <c r="AO8" s="209">
        <v>1563.24</v>
      </c>
      <c r="AP8" s="209">
        <v>601.45000000000005</v>
      </c>
      <c r="AQ8" s="209">
        <v>7429.89</v>
      </c>
      <c r="AR8" s="209">
        <v>0</v>
      </c>
      <c r="AS8" s="209">
        <v>17995.16</v>
      </c>
      <c r="AT8" s="209">
        <v>2145.0300000000002</v>
      </c>
      <c r="AU8" s="209">
        <v>34242.65</v>
      </c>
      <c r="AV8" s="209">
        <v>3699.39</v>
      </c>
      <c r="AW8" s="209">
        <v>51904.25</v>
      </c>
      <c r="AX8" s="209">
        <v>4680</v>
      </c>
      <c r="AY8" s="209">
        <v>9647.24</v>
      </c>
      <c r="AZ8" s="209">
        <v>44466.99</v>
      </c>
      <c r="BA8" s="209">
        <v>16748.939999999999</v>
      </c>
      <c r="BB8" s="209"/>
      <c r="BC8" s="209"/>
      <c r="BD8" s="209"/>
      <c r="BE8" s="209"/>
      <c r="BF8" s="209"/>
      <c r="BG8" s="209"/>
      <c r="BH8" s="209"/>
      <c r="BI8" s="209">
        <v>0</v>
      </c>
      <c r="BJ8" s="209">
        <v>10231.26</v>
      </c>
      <c r="BK8" s="209">
        <v>9988.7900000000009</v>
      </c>
      <c r="BL8" s="209">
        <v>10552.46</v>
      </c>
      <c r="BM8" s="209">
        <v>90587.09</v>
      </c>
      <c r="BN8" s="209">
        <v>35144.660000000003</v>
      </c>
      <c r="BO8" s="209">
        <v>46478.99</v>
      </c>
      <c r="BP8" s="209">
        <v>25878.62</v>
      </c>
      <c r="BQ8" s="209">
        <v>0</v>
      </c>
      <c r="BR8" s="209">
        <v>0</v>
      </c>
      <c r="BS8" s="209">
        <v>0</v>
      </c>
      <c r="BT8" s="209">
        <v>0</v>
      </c>
      <c r="BU8" s="209">
        <v>0</v>
      </c>
      <c r="BV8" s="210">
        <f t="shared" si="4"/>
        <v>1688203.9299999997</v>
      </c>
      <c r="BW8" s="210">
        <f t="shared" si="5"/>
        <v>48183.220000000438</v>
      </c>
      <c r="BX8" s="210">
        <f t="shared" si="0"/>
        <v>84128.220000000438</v>
      </c>
      <c r="BY8" s="210">
        <f t="shared" si="6"/>
        <v>-2791</v>
      </c>
      <c r="BZ8" s="210">
        <f t="shared" si="1"/>
        <v>81337.220000000438</v>
      </c>
      <c r="CA8" s="209">
        <v>0</v>
      </c>
      <c r="CB8" s="209">
        <v>0</v>
      </c>
      <c r="CC8" s="209">
        <v>0</v>
      </c>
      <c r="CD8" s="209">
        <v>0</v>
      </c>
      <c r="CE8" s="210">
        <f t="shared" si="7"/>
        <v>0</v>
      </c>
      <c r="CF8" s="209">
        <v>0</v>
      </c>
      <c r="CG8" s="209">
        <v>0</v>
      </c>
      <c r="CH8" s="209">
        <v>0</v>
      </c>
      <c r="CI8" s="209">
        <v>0</v>
      </c>
      <c r="CJ8" s="210">
        <f t="shared" si="8"/>
        <v>0</v>
      </c>
      <c r="CK8" s="209">
        <f t="shared" si="9"/>
        <v>0</v>
      </c>
      <c r="CL8" s="211">
        <f t="shared" si="10"/>
        <v>0</v>
      </c>
      <c r="CM8" s="211">
        <f t="shared" si="2"/>
        <v>81337.220000000438</v>
      </c>
      <c r="CP8" s="207">
        <f>_xlfn.XLOOKUP(D8,'2024-25 Budgets'!$5:$5,'2024-25 Budgets'!$68:$68)</f>
        <v>32000</v>
      </c>
      <c r="CQ8" s="207">
        <f>_xlfn.XLOOKUP(D8,'2024-25 Budgets'!$5:$5,'2024-25 Budgets'!$85:$85)</f>
        <v>0</v>
      </c>
      <c r="CR8" s="207">
        <f t="shared" si="11"/>
        <v>32000</v>
      </c>
      <c r="CT8" s="211">
        <f t="shared" si="12"/>
        <v>-49337.220000000438</v>
      </c>
      <c r="CU8" s="211">
        <f t="shared" si="13"/>
        <v>0</v>
      </c>
      <c r="CV8" s="211">
        <f t="shared" si="14"/>
        <v>-49337.220000000438</v>
      </c>
    </row>
    <row r="9" spans="1:100">
      <c r="A9" t="s">
        <v>127</v>
      </c>
      <c r="B9" t="s">
        <v>124</v>
      </c>
      <c r="C9">
        <v>101330</v>
      </c>
      <c r="D9" s="3">
        <v>3023500</v>
      </c>
      <c r="E9" s="3">
        <v>3500</v>
      </c>
      <c r="F9">
        <v>10043</v>
      </c>
      <c r="G9">
        <v>90043</v>
      </c>
      <c r="H9">
        <v>938665</v>
      </c>
      <c r="I9">
        <v>-108295</v>
      </c>
      <c r="J9">
        <v>0</v>
      </c>
      <c r="K9">
        <v>-108295</v>
      </c>
      <c r="L9" s="15">
        <v>1045665.94</v>
      </c>
      <c r="M9" s="15">
        <v>0</v>
      </c>
      <c r="N9" s="15">
        <v>55625.53</v>
      </c>
      <c r="O9" s="15">
        <v>0</v>
      </c>
      <c r="P9" s="15">
        <v>38164.99</v>
      </c>
      <c r="Q9" s="15">
        <v>14567.89</v>
      </c>
      <c r="R9" s="15">
        <v>0</v>
      </c>
      <c r="S9" s="15">
        <v>0</v>
      </c>
      <c r="T9" s="15">
        <v>10165.15</v>
      </c>
      <c r="U9" s="15">
        <v>0</v>
      </c>
      <c r="V9" s="15">
        <v>0</v>
      </c>
      <c r="W9" s="15">
        <v>0</v>
      </c>
      <c r="X9" s="15">
        <v>10933</v>
      </c>
      <c r="Y9" s="15">
        <v>2169.16</v>
      </c>
      <c r="Z9" s="15">
        <v>0</v>
      </c>
      <c r="AA9" s="15">
        <v>0</v>
      </c>
      <c r="AB9" s="15">
        <v>0</v>
      </c>
      <c r="AC9" s="15">
        <v>0</v>
      </c>
      <c r="AD9" s="15">
        <v>0</v>
      </c>
      <c r="AE9" s="15">
        <v>5308.12</v>
      </c>
      <c r="AF9" s="15">
        <v>70047</v>
      </c>
      <c r="AG9" s="202">
        <f t="shared" si="3"/>
        <v>1252646.7799999998</v>
      </c>
      <c r="AH9" s="15">
        <v>428968.11</v>
      </c>
      <c r="AI9" s="15">
        <v>8875.24</v>
      </c>
      <c r="AJ9" s="15">
        <v>175602.29</v>
      </c>
      <c r="AK9" s="15">
        <v>43106.69</v>
      </c>
      <c r="AL9" s="15">
        <v>45576.74</v>
      </c>
      <c r="AM9" s="15">
        <v>0</v>
      </c>
      <c r="AN9" s="15">
        <v>14004.06</v>
      </c>
      <c r="AO9" s="15">
        <v>289</v>
      </c>
      <c r="AP9" s="15">
        <v>2866.15</v>
      </c>
      <c r="AQ9" s="15">
        <v>239.04</v>
      </c>
      <c r="AR9" s="15">
        <v>0</v>
      </c>
      <c r="AS9" s="15">
        <v>8895.2099999999991</v>
      </c>
      <c r="AT9" s="15">
        <v>90</v>
      </c>
      <c r="AU9" s="15">
        <v>10737.15</v>
      </c>
      <c r="AV9" s="15">
        <v>1485.45</v>
      </c>
      <c r="AW9" s="15">
        <v>20871.04</v>
      </c>
      <c r="AX9" s="15">
        <v>2501.1799999999998</v>
      </c>
      <c r="AY9" s="15">
        <v>3316.85</v>
      </c>
      <c r="AZ9" s="15">
        <v>15085.35</v>
      </c>
      <c r="BA9" s="15">
        <v>5877.02</v>
      </c>
      <c r="BB9" s="15"/>
      <c r="BC9" s="15"/>
      <c r="BD9" s="15"/>
      <c r="BE9" s="15"/>
      <c r="BF9" s="15"/>
      <c r="BG9" s="15"/>
      <c r="BH9" s="15"/>
      <c r="BI9" s="15">
        <v>0</v>
      </c>
      <c r="BJ9" s="15">
        <v>8272.57</v>
      </c>
      <c r="BK9" s="15">
        <v>9309.43</v>
      </c>
      <c r="BL9" s="15">
        <v>5676.3</v>
      </c>
      <c r="BM9" s="15">
        <v>54177.55</v>
      </c>
      <c r="BN9" s="15">
        <v>131994</v>
      </c>
      <c r="BO9" s="15">
        <v>126940.73</v>
      </c>
      <c r="BP9" s="15">
        <v>16308.31</v>
      </c>
      <c r="BQ9" s="15">
        <v>0</v>
      </c>
      <c r="BR9" s="15">
        <v>0</v>
      </c>
      <c r="BS9" s="15">
        <v>0</v>
      </c>
      <c r="BT9" s="15">
        <v>0</v>
      </c>
      <c r="BU9" s="15">
        <v>0</v>
      </c>
      <c r="BV9" s="202">
        <f t="shared" si="4"/>
        <v>1141065.4600000004</v>
      </c>
      <c r="BW9" s="202">
        <f t="shared" si="5"/>
        <v>111581.31999999937</v>
      </c>
      <c r="BX9" s="202">
        <f t="shared" si="0"/>
        <v>3286.3199999993667</v>
      </c>
      <c r="BY9" s="202">
        <f t="shared" si="6"/>
        <v>0</v>
      </c>
      <c r="BZ9" s="202">
        <f t="shared" si="1"/>
        <v>3286.3199999993667</v>
      </c>
      <c r="CA9" s="15">
        <v>0</v>
      </c>
      <c r="CB9" s="15">
        <v>0</v>
      </c>
      <c r="CC9" s="15">
        <v>29610.71</v>
      </c>
      <c r="CD9" s="15">
        <v>0</v>
      </c>
      <c r="CE9" s="202">
        <f t="shared" si="7"/>
        <v>29610.71</v>
      </c>
      <c r="CF9" s="15">
        <v>0</v>
      </c>
      <c r="CG9" s="15">
        <v>0</v>
      </c>
      <c r="CH9" s="15">
        <v>0</v>
      </c>
      <c r="CI9" s="15">
        <v>29610.71</v>
      </c>
      <c r="CJ9" s="202">
        <f t="shared" si="8"/>
        <v>29610.71</v>
      </c>
      <c r="CK9" s="15">
        <f t="shared" si="9"/>
        <v>0</v>
      </c>
      <c r="CL9" s="203">
        <f t="shared" si="10"/>
        <v>0</v>
      </c>
      <c r="CM9" s="203">
        <f t="shared" si="2"/>
        <v>3286.3199999993667</v>
      </c>
      <c r="CP9">
        <f>_xlfn.XLOOKUP(D9,'2024-25 Budgets'!$5:$5,'2024-25 Budgets'!$68:$68)</f>
        <v>3286</v>
      </c>
      <c r="CQ9">
        <f>_xlfn.XLOOKUP(D9,'2024-25 Budgets'!$5:$5,'2024-25 Budgets'!$85:$85)</f>
        <v>0</v>
      </c>
      <c r="CR9">
        <f t="shared" si="11"/>
        <v>3286</v>
      </c>
      <c r="CT9" s="203">
        <f t="shared" si="12"/>
        <v>-0.31999999936670065</v>
      </c>
      <c r="CU9" s="203">
        <f t="shared" si="13"/>
        <v>0</v>
      </c>
      <c r="CV9" s="203">
        <f t="shared" si="14"/>
        <v>-0.31999999936670065</v>
      </c>
    </row>
    <row r="10" spans="1:100">
      <c r="A10" t="s">
        <v>128</v>
      </c>
      <c r="B10" t="s">
        <v>124</v>
      </c>
      <c r="C10">
        <v>101342</v>
      </c>
      <c r="D10" s="3">
        <v>3023514</v>
      </c>
      <c r="E10" s="3">
        <v>3514</v>
      </c>
      <c r="F10">
        <v>10117</v>
      </c>
      <c r="G10">
        <v>90117</v>
      </c>
      <c r="H10">
        <v>938677</v>
      </c>
      <c r="I10">
        <v>35983</v>
      </c>
      <c r="J10">
        <v>0</v>
      </c>
      <c r="K10">
        <v>35983</v>
      </c>
      <c r="L10" s="15">
        <v>1049866.08</v>
      </c>
      <c r="M10" s="15">
        <v>0</v>
      </c>
      <c r="N10" s="15">
        <v>20455.560000000001</v>
      </c>
      <c r="O10" s="15">
        <v>0</v>
      </c>
      <c r="P10" s="15">
        <v>99039.67</v>
      </c>
      <c r="Q10" s="15">
        <v>5412.99</v>
      </c>
      <c r="R10" s="15">
        <v>24250.37</v>
      </c>
      <c r="S10" s="15">
        <v>8198.9699999999993</v>
      </c>
      <c r="T10" s="15">
        <v>39.5</v>
      </c>
      <c r="U10" s="15">
        <v>12150.09</v>
      </c>
      <c r="V10" s="15">
        <v>0</v>
      </c>
      <c r="W10" s="15">
        <v>0</v>
      </c>
      <c r="X10" s="15">
        <v>16931.84</v>
      </c>
      <c r="Y10" s="15">
        <v>1640.23</v>
      </c>
      <c r="Z10" s="15">
        <v>0</v>
      </c>
      <c r="AA10" s="15">
        <v>0</v>
      </c>
      <c r="AB10" s="15">
        <v>0</v>
      </c>
      <c r="AC10" s="15">
        <v>29026.87</v>
      </c>
      <c r="AD10" s="15">
        <v>0</v>
      </c>
      <c r="AE10" s="15">
        <v>0</v>
      </c>
      <c r="AF10" s="15">
        <v>0</v>
      </c>
      <c r="AG10" s="202">
        <f t="shared" si="3"/>
        <v>1267012.1700000004</v>
      </c>
      <c r="AH10" s="15">
        <v>627145.63</v>
      </c>
      <c r="AI10" s="15">
        <v>0</v>
      </c>
      <c r="AJ10" s="15">
        <v>107808.92</v>
      </c>
      <c r="AK10" s="15">
        <v>44286.55</v>
      </c>
      <c r="AL10" s="15">
        <v>47915.35</v>
      </c>
      <c r="AM10" s="15">
        <v>0</v>
      </c>
      <c r="AN10" s="15">
        <v>4178.46</v>
      </c>
      <c r="AO10" s="15">
        <v>2113.83</v>
      </c>
      <c r="AP10" s="15">
        <v>1614.71</v>
      </c>
      <c r="AQ10" s="15">
        <v>300.45999999999998</v>
      </c>
      <c r="AR10" s="15">
        <v>0</v>
      </c>
      <c r="AS10" s="15">
        <v>6556.05</v>
      </c>
      <c r="AT10" s="15">
        <v>3168</v>
      </c>
      <c r="AU10" s="15">
        <v>12295.53</v>
      </c>
      <c r="AV10" s="15">
        <v>4417.07</v>
      </c>
      <c r="AW10" s="15">
        <v>30927.13</v>
      </c>
      <c r="AX10" s="15">
        <v>3478.56</v>
      </c>
      <c r="AY10" s="15">
        <v>7561.6</v>
      </c>
      <c r="AZ10" s="15">
        <v>75886</v>
      </c>
      <c r="BA10" s="15">
        <v>11203.59</v>
      </c>
      <c r="BB10" s="15"/>
      <c r="BC10" s="15"/>
      <c r="BD10" s="15"/>
      <c r="BE10" s="15"/>
      <c r="BF10" s="15"/>
      <c r="BG10" s="15"/>
      <c r="BH10" s="15"/>
      <c r="BI10" s="15">
        <v>0</v>
      </c>
      <c r="BJ10" s="15">
        <v>14604.11</v>
      </c>
      <c r="BK10" s="15">
        <v>3224.09</v>
      </c>
      <c r="BL10" s="15">
        <v>19662.05</v>
      </c>
      <c r="BM10" s="15">
        <v>61139.05</v>
      </c>
      <c r="BN10" s="15">
        <v>67693.509999999995</v>
      </c>
      <c r="BO10" s="15">
        <v>124765.77</v>
      </c>
      <c r="BP10" s="15">
        <v>29632.82</v>
      </c>
      <c r="BQ10" s="15">
        <v>0</v>
      </c>
      <c r="BR10" s="15">
        <v>0</v>
      </c>
      <c r="BS10" s="15">
        <v>0</v>
      </c>
      <c r="BT10" s="15">
        <v>0</v>
      </c>
      <c r="BU10" s="15">
        <v>0</v>
      </c>
      <c r="BV10" s="202">
        <f t="shared" si="4"/>
        <v>1311578.8400000001</v>
      </c>
      <c r="BW10" s="202">
        <f t="shared" si="5"/>
        <v>-44566.669999999693</v>
      </c>
      <c r="BX10" s="202">
        <f t="shared" si="0"/>
        <v>-8583.6699999996927</v>
      </c>
      <c r="BY10" s="202">
        <f t="shared" si="6"/>
        <v>0</v>
      </c>
      <c r="BZ10" s="202">
        <f t="shared" si="1"/>
        <v>-8583.6699999996927</v>
      </c>
      <c r="CA10" s="15">
        <v>0</v>
      </c>
      <c r="CB10" s="15">
        <v>0</v>
      </c>
      <c r="CC10" s="15">
        <v>0</v>
      </c>
      <c r="CD10" s="15">
        <v>0</v>
      </c>
      <c r="CE10" s="202">
        <f t="shared" si="7"/>
        <v>0</v>
      </c>
      <c r="CF10" s="15">
        <v>0</v>
      </c>
      <c r="CG10" s="15">
        <v>0</v>
      </c>
      <c r="CH10" s="15">
        <v>0</v>
      </c>
      <c r="CI10" s="15">
        <v>0</v>
      </c>
      <c r="CJ10" s="202">
        <f t="shared" si="8"/>
        <v>0</v>
      </c>
      <c r="CK10" s="15">
        <f t="shared" si="9"/>
        <v>0</v>
      </c>
      <c r="CL10" s="203">
        <f t="shared" si="10"/>
        <v>0</v>
      </c>
      <c r="CM10" s="203">
        <f t="shared" si="2"/>
        <v>-8583.6699999996927</v>
      </c>
      <c r="CT10" s="203"/>
      <c r="CU10" s="203"/>
      <c r="CV10" s="203"/>
    </row>
    <row r="11" spans="1:100">
      <c r="A11" t="s">
        <v>129</v>
      </c>
      <c r="B11" t="s">
        <v>124</v>
      </c>
      <c r="C11">
        <v>101258</v>
      </c>
      <c r="D11" s="3">
        <v>3022002</v>
      </c>
      <c r="E11" s="3">
        <v>2002</v>
      </c>
      <c r="F11">
        <v>10044</v>
      </c>
      <c r="G11">
        <v>90044</v>
      </c>
      <c r="H11">
        <v>938605</v>
      </c>
      <c r="I11">
        <v>86163</v>
      </c>
      <c r="J11">
        <v>0</v>
      </c>
      <c r="K11">
        <v>86163</v>
      </c>
      <c r="L11" s="15">
        <v>2515049.1</v>
      </c>
      <c r="M11" s="15">
        <v>0</v>
      </c>
      <c r="N11" s="15">
        <v>191510.54</v>
      </c>
      <c r="O11" s="15">
        <v>0</v>
      </c>
      <c r="P11" s="15">
        <v>123300.04</v>
      </c>
      <c r="Q11" s="15">
        <v>200</v>
      </c>
      <c r="R11" s="15">
        <v>56742.58</v>
      </c>
      <c r="S11" s="15">
        <v>20753.2</v>
      </c>
      <c r="T11" s="15">
        <v>17345.66</v>
      </c>
      <c r="U11" s="15">
        <v>9653.3700000000008</v>
      </c>
      <c r="V11" s="15">
        <v>370</v>
      </c>
      <c r="W11" s="15">
        <v>870</v>
      </c>
      <c r="X11" s="15">
        <v>13280.509999999998</v>
      </c>
      <c r="Y11" s="15">
        <v>4179.38</v>
      </c>
      <c r="Z11" s="15">
        <v>0</v>
      </c>
      <c r="AA11" s="15">
        <v>0</v>
      </c>
      <c r="AB11" s="15">
        <v>0</v>
      </c>
      <c r="AC11" s="15">
        <v>0</v>
      </c>
      <c r="AD11" s="15">
        <v>0</v>
      </c>
      <c r="AE11" s="15">
        <v>23221.26</v>
      </c>
      <c r="AF11" s="15">
        <v>79272</v>
      </c>
      <c r="AG11" s="202">
        <f t="shared" si="3"/>
        <v>3055747.64</v>
      </c>
      <c r="AH11" s="15">
        <v>1276952.3600000001</v>
      </c>
      <c r="AI11" s="15">
        <v>0</v>
      </c>
      <c r="AJ11" s="15">
        <v>623187.38</v>
      </c>
      <c r="AK11" s="15">
        <v>25785.81</v>
      </c>
      <c r="AL11" s="15">
        <v>132173.76000000001</v>
      </c>
      <c r="AM11" s="15">
        <v>0</v>
      </c>
      <c r="AN11" s="15">
        <v>45014.239999999998</v>
      </c>
      <c r="AO11" s="15">
        <v>17404.400000000001</v>
      </c>
      <c r="AP11" s="15">
        <v>4949.2</v>
      </c>
      <c r="AQ11" s="15">
        <v>4916.8999999999996</v>
      </c>
      <c r="AR11" s="15">
        <v>0</v>
      </c>
      <c r="AS11" s="15">
        <v>34712.050000000003</v>
      </c>
      <c r="AT11" s="15">
        <v>0</v>
      </c>
      <c r="AU11" s="15">
        <v>73031.039999999994</v>
      </c>
      <c r="AV11" s="15">
        <v>4372.67</v>
      </c>
      <c r="AW11" s="15">
        <v>84931.91</v>
      </c>
      <c r="AX11" s="15">
        <v>30250</v>
      </c>
      <c r="AY11" s="15">
        <v>17508.46</v>
      </c>
      <c r="AZ11" s="15">
        <v>69183.3</v>
      </c>
      <c r="BA11" s="15">
        <v>12786.86</v>
      </c>
      <c r="BB11" s="15"/>
      <c r="BC11" s="15"/>
      <c r="BD11" s="15"/>
      <c r="BE11" s="15"/>
      <c r="BF11" s="15"/>
      <c r="BG11" s="15"/>
      <c r="BH11" s="15"/>
      <c r="BI11" s="15">
        <v>0</v>
      </c>
      <c r="BJ11" s="15">
        <v>25197.79</v>
      </c>
      <c r="BK11" s="15">
        <v>17087.810000000001</v>
      </c>
      <c r="BL11" s="15">
        <v>6300.35</v>
      </c>
      <c r="BM11" s="15">
        <v>140346.59</v>
      </c>
      <c r="BN11" s="15">
        <v>56506.080000000002</v>
      </c>
      <c r="BO11" s="15">
        <v>320137.61</v>
      </c>
      <c r="BP11" s="15">
        <v>74787.570000000007</v>
      </c>
      <c r="BQ11" s="15">
        <v>0</v>
      </c>
      <c r="BR11" s="15">
        <v>0</v>
      </c>
      <c r="BS11" s="15">
        <v>6092</v>
      </c>
      <c r="BT11" s="15">
        <v>0</v>
      </c>
      <c r="BU11" s="15">
        <v>0</v>
      </c>
      <c r="BV11" s="202">
        <f t="shared" si="4"/>
        <v>3103616.1399999997</v>
      </c>
      <c r="BW11" s="202">
        <f t="shared" si="5"/>
        <v>-47868.499999999534</v>
      </c>
      <c r="BX11" s="202">
        <f>I11+AG11-AA11-AB11-BV11+BT11+BU11</f>
        <v>38294.500000000466</v>
      </c>
      <c r="BY11" s="202">
        <f t="shared" si="6"/>
        <v>0</v>
      </c>
      <c r="BZ11" s="202">
        <f t="shared" si="1"/>
        <v>38294.500000000466</v>
      </c>
      <c r="CA11" s="15">
        <v>0</v>
      </c>
      <c r="CB11" s="15">
        <v>8891.5</v>
      </c>
      <c r="CC11" s="15">
        <v>0</v>
      </c>
      <c r="CD11" s="15">
        <v>6092</v>
      </c>
      <c r="CE11" s="202">
        <f t="shared" si="7"/>
        <v>14983.5</v>
      </c>
      <c r="CF11" s="15">
        <v>0</v>
      </c>
      <c r="CG11" s="15">
        <v>0</v>
      </c>
      <c r="CH11" s="15">
        <v>14983.71</v>
      </c>
      <c r="CI11" s="15">
        <v>0</v>
      </c>
      <c r="CJ11" s="202">
        <f t="shared" si="8"/>
        <v>14983.71</v>
      </c>
      <c r="CK11" s="15">
        <f t="shared" si="9"/>
        <v>-0.20999999999912689</v>
      </c>
      <c r="CL11" s="203">
        <f t="shared" si="10"/>
        <v>-0.20999999999912689</v>
      </c>
      <c r="CM11" s="203">
        <f t="shared" si="2"/>
        <v>38294.290000000467</v>
      </c>
      <c r="CP11">
        <f>_xlfn.XLOOKUP(D11,'2024-25 Budgets'!$5:$5,'2024-25 Budgets'!$68:$68)</f>
        <v>38295</v>
      </c>
      <c r="CQ11">
        <f>_xlfn.XLOOKUP(D11,'2024-25 Budgets'!$5:$5,'2024-25 Budgets'!$85:$85)</f>
        <v>0</v>
      </c>
      <c r="CR11">
        <f t="shared" si="11"/>
        <v>38295</v>
      </c>
      <c r="CT11" s="203">
        <f t="shared" si="12"/>
        <v>0.49999999953433871</v>
      </c>
      <c r="CU11" s="203">
        <f t="shared" si="13"/>
        <v>0.20999999999912689</v>
      </c>
      <c r="CV11" s="203">
        <f t="shared" si="14"/>
        <v>0.7099999995334656</v>
      </c>
    </row>
    <row r="12" spans="1:100">
      <c r="A12" t="s">
        <v>130</v>
      </c>
      <c r="B12" t="s">
        <v>124</v>
      </c>
      <c r="C12">
        <v>133365</v>
      </c>
      <c r="D12" s="3">
        <v>3022079</v>
      </c>
      <c r="E12" s="3">
        <v>2079</v>
      </c>
      <c r="F12">
        <v>10128</v>
      </c>
      <c r="G12">
        <v>90128</v>
      </c>
      <c r="H12">
        <v>938651</v>
      </c>
      <c r="I12">
        <v>-56282</v>
      </c>
      <c r="J12">
        <v>0</v>
      </c>
      <c r="K12">
        <v>-56282</v>
      </c>
      <c r="L12" s="15">
        <v>2213022.2400000002</v>
      </c>
      <c r="M12" s="15">
        <v>0</v>
      </c>
      <c r="N12" s="15">
        <v>31374.68</v>
      </c>
      <c r="O12" s="15">
        <v>0</v>
      </c>
      <c r="P12" s="15">
        <v>20370.02</v>
      </c>
      <c r="Q12" s="15">
        <v>0</v>
      </c>
      <c r="R12" s="15">
        <v>92971.85</v>
      </c>
      <c r="S12" s="15">
        <v>0</v>
      </c>
      <c r="T12" s="15">
        <v>0</v>
      </c>
      <c r="U12" s="15">
        <v>0</v>
      </c>
      <c r="V12" s="15">
        <v>0</v>
      </c>
      <c r="W12" s="15">
        <v>0</v>
      </c>
      <c r="X12" s="15">
        <v>4941.3500000000004</v>
      </c>
      <c r="Y12" s="15">
        <v>0</v>
      </c>
      <c r="Z12" s="15">
        <v>0</v>
      </c>
      <c r="AA12" s="15">
        <v>0</v>
      </c>
      <c r="AB12" s="15">
        <v>0</v>
      </c>
      <c r="AC12" s="15">
        <v>111121.08</v>
      </c>
      <c r="AD12" s="15">
        <v>0</v>
      </c>
      <c r="AE12" s="15">
        <v>0</v>
      </c>
      <c r="AF12" s="15">
        <v>0</v>
      </c>
      <c r="AG12" s="202">
        <f t="shared" si="3"/>
        <v>2473801.2200000007</v>
      </c>
      <c r="AH12" s="15">
        <v>1487036.4000000001</v>
      </c>
      <c r="AI12" s="15">
        <v>0</v>
      </c>
      <c r="AJ12" s="15">
        <v>192759.3</v>
      </c>
      <c r="AK12" s="15">
        <v>15784.59</v>
      </c>
      <c r="AL12" s="15">
        <v>127878.6</v>
      </c>
      <c r="AM12" s="15">
        <v>0</v>
      </c>
      <c r="AN12" s="15">
        <v>51701.71</v>
      </c>
      <c r="AO12" s="15">
        <v>11708.38</v>
      </c>
      <c r="AP12" s="15">
        <v>3332.5</v>
      </c>
      <c r="AQ12" s="15">
        <v>687.24</v>
      </c>
      <c r="AR12" s="15">
        <v>0</v>
      </c>
      <c r="AS12" s="15">
        <v>42113.61</v>
      </c>
      <c r="AT12" s="15">
        <v>0</v>
      </c>
      <c r="AU12" s="15">
        <v>69472.78</v>
      </c>
      <c r="AV12" s="15">
        <v>13243.24</v>
      </c>
      <c r="AW12" s="15">
        <v>43163.93</v>
      </c>
      <c r="AX12" s="15">
        <v>34473.599999999999</v>
      </c>
      <c r="AY12" s="15">
        <v>21630.77</v>
      </c>
      <c r="AZ12" s="15">
        <v>18943.87</v>
      </c>
      <c r="BA12" s="15">
        <v>22277</v>
      </c>
      <c r="BB12" s="15"/>
      <c r="BC12" s="15"/>
      <c r="BD12" s="15"/>
      <c r="BE12" s="15"/>
      <c r="BF12" s="15"/>
      <c r="BG12" s="15"/>
      <c r="BH12" s="15"/>
      <c r="BI12" s="15">
        <v>0</v>
      </c>
      <c r="BJ12" s="15">
        <v>19856.03</v>
      </c>
      <c r="BK12" s="15">
        <v>17411.46</v>
      </c>
      <c r="BL12" s="15">
        <v>84992.57</v>
      </c>
      <c r="BM12" s="15">
        <v>41046.29</v>
      </c>
      <c r="BN12" s="15">
        <v>-199</v>
      </c>
      <c r="BO12" s="15">
        <v>39498.269999999997</v>
      </c>
      <c r="BP12" s="15">
        <v>46986.89</v>
      </c>
      <c r="BQ12" s="15">
        <v>0</v>
      </c>
      <c r="BR12" s="15">
        <v>0</v>
      </c>
      <c r="BS12" s="15">
        <v>0</v>
      </c>
      <c r="BT12" s="15">
        <v>0</v>
      </c>
      <c r="BU12" s="15">
        <v>0</v>
      </c>
      <c r="BV12" s="202">
        <f t="shared" si="4"/>
        <v>2405800.0300000003</v>
      </c>
      <c r="BW12" s="202">
        <f t="shared" si="5"/>
        <v>68001.19000000041</v>
      </c>
      <c r="BX12" s="202">
        <f t="shared" si="0"/>
        <v>11719.19000000041</v>
      </c>
      <c r="BY12" s="202">
        <f t="shared" si="6"/>
        <v>0</v>
      </c>
      <c r="BZ12" s="202">
        <f t="shared" si="1"/>
        <v>11719.19000000041</v>
      </c>
      <c r="CA12" s="15">
        <v>0</v>
      </c>
      <c r="CB12" s="15"/>
      <c r="CC12" s="15"/>
      <c r="CD12" s="15"/>
      <c r="CE12" s="202">
        <f t="shared" si="7"/>
        <v>0</v>
      </c>
      <c r="CF12" s="15"/>
      <c r="CG12" s="15"/>
      <c r="CH12" s="15"/>
      <c r="CI12" s="15"/>
      <c r="CJ12" s="202">
        <f t="shared" si="8"/>
        <v>0</v>
      </c>
      <c r="CK12" s="15">
        <f t="shared" si="9"/>
        <v>0</v>
      </c>
      <c r="CL12" s="203">
        <f t="shared" si="10"/>
        <v>0</v>
      </c>
      <c r="CM12" s="203">
        <f t="shared" si="2"/>
        <v>11719.19000000041</v>
      </c>
      <c r="CT12" s="203"/>
      <c r="CU12" s="203"/>
      <c r="CV12" s="203"/>
    </row>
    <row r="13" spans="1:100">
      <c r="A13" t="s">
        <v>131</v>
      </c>
      <c r="B13" t="s">
        <v>124</v>
      </c>
      <c r="C13">
        <v>136402</v>
      </c>
      <c r="D13" s="3">
        <v>3023524</v>
      </c>
      <c r="E13" s="3">
        <v>3524</v>
      </c>
      <c r="F13">
        <v>11278</v>
      </c>
      <c r="G13">
        <v>91278</v>
      </c>
      <c r="H13">
        <v>938702</v>
      </c>
      <c r="I13">
        <v>80347</v>
      </c>
      <c r="J13">
        <v>0</v>
      </c>
      <c r="K13">
        <v>80347</v>
      </c>
      <c r="L13" s="15">
        <v>1208155.3500000001</v>
      </c>
      <c r="M13" s="15">
        <v>0</v>
      </c>
      <c r="N13" s="15">
        <v>76697.05</v>
      </c>
      <c r="O13" s="15">
        <v>0</v>
      </c>
      <c r="P13" s="15">
        <v>17459.72</v>
      </c>
      <c r="Q13" s="15">
        <v>81730.25</v>
      </c>
      <c r="R13" s="15">
        <v>49280</v>
      </c>
      <c r="S13" s="15">
        <v>0</v>
      </c>
      <c r="T13" s="15">
        <v>9849.82</v>
      </c>
      <c r="U13" s="15">
        <v>3.4</v>
      </c>
      <c r="V13" s="15">
        <v>0</v>
      </c>
      <c r="W13" s="15">
        <v>0</v>
      </c>
      <c r="X13" s="15">
        <v>67425.84</v>
      </c>
      <c r="Y13" s="15">
        <v>428373</v>
      </c>
      <c r="Z13" s="15">
        <v>0</v>
      </c>
      <c r="AA13" s="15">
        <v>0</v>
      </c>
      <c r="AB13" s="15">
        <v>0</v>
      </c>
      <c r="AC13" s="15">
        <v>0</v>
      </c>
      <c r="AD13" s="15">
        <v>0</v>
      </c>
      <c r="AE13" s="15">
        <v>3243.12</v>
      </c>
      <c r="AF13" s="15">
        <v>59483</v>
      </c>
      <c r="AG13" s="202">
        <f t="shared" si="3"/>
        <v>2001700.5500000003</v>
      </c>
      <c r="AH13" s="15">
        <v>960029.06</v>
      </c>
      <c r="AI13" s="15">
        <v>0</v>
      </c>
      <c r="AJ13" s="15">
        <v>409737.2</v>
      </c>
      <c r="AK13" s="15">
        <v>40180.35</v>
      </c>
      <c r="AL13" s="15">
        <v>120146.82</v>
      </c>
      <c r="AM13" s="15">
        <v>0</v>
      </c>
      <c r="AN13" s="15">
        <v>3110.89</v>
      </c>
      <c r="AO13" s="15">
        <v>2973.56</v>
      </c>
      <c r="AP13" s="15">
        <v>2100.73</v>
      </c>
      <c r="AQ13" s="15">
        <v>340.3</v>
      </c>
      <c r="AR13" s="15">
        <v>0</v>
      </c>
      <c r="AS13" s="15">
        <v>53613.599999999999</v>
      </c>
      <c r="AT13" s="15">
        <v>2187.46</v>
      </c>
      <c r="AU13" s="15">
        <v>39107.269999999997</v>
      </c>
      <c r="AV13" s="15">
        <v>3675.86</v>
      </c>
      <c r="AW13" s="15">
        <v>52676.68</v>
      </c>
      <c r="AX13" s="15">
        <v>9591.7199999999993</v>
      </c>
      <c r="AY13" s="15">
        <v>64194.54</v>
      </c>
      <c r="AZ13" s="15">
        <v>95705.71</v>
      </c>
      <c r="BA13" s="15">
        <v>15611.78</v>
      </c>
      <c r="BB13" s="15"/>
      <c r="BC13" s="15"/>
      <c r="BD13" s="15"/>
      <c r="BE13" s="15"/>
      <c r="BF13" s="15"/>
      <c r="BG13" s="15"/>
      <c r="BH13" s="15"/>
      <c r="BI13" s="15">
        <v>0</v>
      </c>
      <c r="BJ13" s="15">
        <v>11453.46</v>
      </c>
      <c r="BK13" s="15">
        <v>8963.14</v>
      </c>
      <c r="BL13" s="15">
        <v>0</v>
      </c>
      <c r="BM13" s="15">
        <v>27207.11</v>
      </c>
      <c r="BN13" s="15">
        <v>135</v>
      </c>
      <c r="BO13" s="15">
        <v>44595.37</v>
      </c>
      <c r="BP13" s="15">
        <v>23007.72</v>
      </c>
      <c r="BQ13" s="15">
        <v>0</v>
      </c>
      <c r="BR13" s="15">
        <v>0</v>
      </c>
      <c r="BS13" s="15">
        <v>0</v>
      </c>
      <c r="BT13" s="15">
        <v>0</v>
      </c>
      <c r="BU13" s="15">
        <v>0</v>
      </c>
      <c r="BV13" s="202">
        <f t="shared" si="4"/>
        <v>1990345.3300000003</v>
      </c>
      <c r="BW13" s="202">
        <f t="shared" si="5"/>
        <v>11355.219999999972</v>
      </c>
      <c r="BX13" s="202">
        <f t="shared" si="0"/>
        <v>91702.219999999972</v>
      </c>
      <c r="BY13" s="202">
        <f t="shared" si="6"/>
        <v>0</v>
      </c>
      <c r="BZ13" s="202">
        <f t="shared" si="1"/>
        <v>91702.219999999972</v>
      </c>
      <c r="CA13" s="15">
        <v>0</v>
      </c>
      <c r="CB13" s="15"/>
      <c r="CC13" s="15"/>
      <c r="CD13" s="15"/>
      <c r="CE13" s="202">
        <f t="shared" si="7"/>
        <v>0</v>
      </c>
      <c r="CF13" s="15"/>
      <c r="CG13" s="15"/>
      <c r="CH13" s="15"/>
      <c r="CI13" s="15"/>
      <c r="CJ13" s="202">
        <f t="shared" si="8"/>
        <v>0</v>
      </c>
      <c r="CK13" s="15">
        <f t="shared" si="9"/>
        <v>0</v>
      </c>
      <c r="CL13" s="203">
        <f t="shared" si="10"/>
        <v>0</v>
      </c>
      <c r="CM13" s="203">
        <f t="shared" si="2"/>
        <v>91702.219999999972</v>
      </c>
      <c r="CP13">
        <f>_xlfn.XLOOKUP(D13,'2024-25 Budgets'!$5:$5,'2024-25 Budgets'!$68:$68)</f>
        <v>91702</v>
      </c>
      <c r="CQ13">
        <f>_xlfn.XLOOKUP(D13,'2024-25 Budgets'!$5:$5,'2024-25 Budgets'!$85:$85)</f>
        <v>0</v>
      </c>
      <c r="CR13">
        <f t="shared" si="11"/>
        <v>91702</v>
      </c>
      <c r="CT13" s="203">
        <f t="shared" si="12"/>
        <v>-0.21999999997206032</v>
      </c>
      <c r="CU13" s="203">
        <f t="shared" si="13"/>
        <v>0</v>
      </c>
      <c r="CV13" s="203">
        <f t="shared" si="14"/>
        <v>-0.21999999997206032</v>
      </c>
    </row>
    <row r="14" spans="1:100">
      <c r="A14" t="s">
        <v>132</v>
      </c>
      <c r="B14" t="s">
        <v>124</v>
      </c>
      <c r="C14">
        <v>101259</v>
      </c>
      <c r="D14" s="3">
        <v>3022003</v>
      </c>
      <c r="E14" s="3">
        <v>2003</v>
      </c>
      <c r="F14">
        <v>10045</v>
      </c>
      <c r="G14">
        <v>90045</v>
      </c>
      <c r="H14">
        <v>938606</v>
      </c>
      <c r="I14">
        <v>-205028</v>
      </c>
      <c r="J14">
        <v>105615</v>
      </c>
      <c r="K14">
        <v>-99413</v>
      </c>
      <c r="L14" s="15">
        <v>2240084</v>
      </c>
      <c r="M14" s="15">
        <v>0</v>
      </c>
      <c r="N14" s="15">
        <v>184473</v>
      </c>
      <c r="O14" s="15">
        <v>0</v>
      </c>
      <c r="P14" s="15">
        <v>196130</v>
      </c>
      <c r="Q14" s="15">
        <v>3544</v>
      </c>
      <c r="R14" s="15">
        <v>89448</v>
      </c>
      <c r="S14" s="15">
        <v>1458</v>
      </c>
      <c r="T14" s="15">
        <v>19822</v>
      </c>
      <c r="U14" s="15">
        <v>-6563</v>
      </c>
      <c r="V14" s="15">
        <v>0</v>
      </c>
      <c r="W14" s="15">
        <v>0</v>
      </c>
      <c r="X14" s="15">
        <v>13892</v>
      </c>
      <c r="Y14" s="15">
        <v>156</v>
      </c>
      <c r="Z14" s="15">
        <v>0</v>
      </c>
      <c r="AA14" s="15">
        <v>125964</v>
      </c>
      <c r="AB14" s="15">
        <v>0</v>
      </c>
      <c r="AC14" s="15">
        <v>0</v>
      </c>
      <c r="AD14" s="15">
        <v>15379</v>
      </c>
      <c r="AE14" s="15">
        <v>20264</v>
      </c>
      <c r="AF14" s="15">
        <v>45997</v>
      </c>
      <c r="AG14" s="202">
        <f t="shared" si="3"/>
        <v>2950048</v>
      </c>
      <c r="AH14" s="15">
        <v>950510</v>
      </c>
      <c r="AI14" s="15">
        <v>0</v>
      </c>
      <c r="AJ14" s="15">
        <v>644657</v>
      </c>
      <c r="AK14" s="15">
        <v>60451</v>
      </c>
      <c r="AL14" s="15">
        <v>26518</v>
      </c>
      <c r="AM14" s="15">
        <v>0</v>
      </c>
      <c r="AN14" s="15">
        <v>128800</v>
      </c>
      <c r="AO14" s="15">
        <v>18849</v>
      </c>
      <c r="AP14" s="15">
        <v>6418</v>
      </c>
      <c r="AQ14" s="15">
        <v>574</v>
      </c>
      <c r="AR14" s="15">
        <v>-349</v>
      </c>
      <c r="AS14" s="15">
        <v>14289</v>
      </c>
      <c r="AT14" s="15">
        <v>0</v>
      </c>
      <c r="AU14" s="15">
        <v>30162</v>
      </c>
      <c r="AV14" s="15">
        <v>11416</v>
      </c>
      <c r="AW14" s="15">
        <v>25235</v>
      </c>
      <c r="AX14" s="15">
        <v>26859</v>
      </c>
      <c r="AY14" s="15">
        <v>10712</v>
      </c>
      <c r="AZ14" s="15">
        <v>74925</v>
      </c>
      <c r="BA14" s="15">
        <v>15347</v>
      </c>
      <c r="BB14" s="15"/>
      <c r="BC14" s="15"/>
      <c r="BD14" s="15"/>
      <c r="BE14" s="15"/>
      <c r="BF14" s="15"/>
      <c r="BG14" s="15"/>
      <c r="BH14" s="15"/>
      <c r="BI14" s="15">
        <v>0</v>
      </c>
      <c r="BJ14" s="15">
        <v>28415</v>
      </c>
      <c r="BK14" s="15">
        <v>11863</v>
      </c>
      <c r="BL14" s="15">
        <v>7523</v>
      </c>
      <c r="BM14" s="15">
        <v>121205</v>
      </c>
      <c r="BN14" s="15">
        <v>169168</v>
      </c>
      <c r="BO14" s="15">
        <v>336933</v>
      </c>
      <c r="BP14" s="15">
        <v>62771</v>
      </c>
      <c r="BQ14" s="15">
        <v>4585</v>
      </c>
      <c r="BR14" s="15">
        <v>0</v>
      </c>
      <c r="BS14" s="15">
        <v>0</v>
      </c>
      <c r="BT14" s="15">
        <v>114463</v>
      </c>
      <c r="BU14" s="15">
        <v>12887</v>
      </c>
      <c r="BV14" s="202">
        <f t="shared" si="4"/>
        <v>2915186</v>
      </c>
      <c r="BW14" s="202">
        <f t="shared" si="5"/>
        <v>34862</v>
      </c>
      <c r="BX14" s="202">
        <f t="shared" si="0"/>
        <v>-168780</v>
      </c>
      <c r="BY14" s="202">
        <f t="shared" si="6"/>
        <v>104229</v>
      </c>
      <c r="BZ14" s="202">
        <f t="shared" si="1"/>
        <v>-64551</v>
      </c>
      <c r="CA14" s="15">
        <v>26328</v>
      </c>
      <c r="CB14" s="15">
        <v>8601</v>
      </c>
      <c r="CC14" s="15">
        <v>0</v>
      </c>
      <c r="CD14" s="15">
        <v>0</v>
      </c>
      <c r="CE14" s="202">
        <f t="shared" si="7"/>
        <v>8601</v>
      </c>
      <c r="CF14" s="15">
        <v>0</v>
      </c>
      <c r="CG14" s="15">
        <v>9867</v>
      </c>
      <c r="CH14" s="15">
        <v>0</v>
      </c>
      <c r="CI14" s="15">
        <v>0</v>
      </c>
      <c r="CJ14" s="202">
        <f t="shared" si="8"/>
        <v>9867</v>
      </c>
      <c r="CK14" s="15">
        <f t="shared" si="9"/>
        <v>-1266</v>
      </c>
      <c r="CL14" s="203">
        <f t="shared" si="10"/>
        <v>25062</v>
      </c>
      <c r="CM14" s="203">
        <f t="shared" si="2"/>
        <v>-39489</v>
      </c>
      <c r="CT14" s="203"/>
      <c r="CU14" s="203"/>
      <c r="CV14" s="203"/>
    </row>
    <row r="15" spans="1:100">
      <c r="A15" t="s">
        <v>133</v>
      </c>
      <c r="B15" t="s">
        <v>124</v>
      </c>
      <c r="C15">
        <v>101339</v>
      </c>
      <c r="D15" s="3">
        <v>3023511</v>
      </c>
      <c r="E15" s="3">
        <v>3511</v>
      </c>
      <c r="F15">
        <v>10115</v>
      </c>
      <c r="G15">
        <v>90115</v>
      </c>
      <c r="H15">
        <v>938674</v>
      </c>
      <c r="I15">
        <v>366454</v>
      </c>
      <c r="J15">
        <v>0</v>
      </c>
      <c r="K15">
        <v>366454</v>
      </c>
      <c r="L15" s="15">
        <v>2475700.33</v>
      </c>
      <c r="M15" s="15">
        <v>0</v>
      </c>
      <c r="N15" s="15">
        <v>109950.14</v>
      </c>
      <c r="O15" s="15">
        <v>0</v>
      </c>
      <c r="P15" s="15">
        <v>145189.97</v>
      </c>
      <c r="Q15" s="15">
        <v>9770.4</v>
      </c>
      <c r="R15" s="15">
        <v>69788.58</v>
      </c>
      <c r="S15" s="15">
        <v>0</v>
      </c>
      <c r="T15" s="15">
        <v>52819.85</v>
      </c>
      <c r="U15" s="15">
        <v>13971.23</v>
      </c>
      <c r="V15" s="15">
        <v>3000</v>
      </c>
      <c r="W15" s="15">
        <v>0</v>
      </c>
      <c r="X15" s="15">
        <v>28181.230000000003</v>
      </c>
      <c r="Y15" s="15">
        <v>4879.87</v>
      </c>
      <c r="Z15" s="15">
        <v>0</v>
      </c>
      <c r="AA15" s="15">
        <v>0</v>
      </c>
      <c r="AB15" s="15">
        <v>0</v>
      </c>
      <c r="AC15" s="15">
        <v>0</v>
      </c>
      <c r="AD15" s="15">
        <v>0</v>
      </c>
      <c r="AE15" s="15">
        <v>23899.38</v>
      </c>
      <c r="AF15" s="15">
        <v>79713</v>
      </c>
      <c r="AG15" s="202">
        <f t="shared" si="3"/>
        <v>3016863.9800000004</v>
      </c>
      <c r="AH15" s="15">
        <v>1245249.98</v>
      </c>
      <c r="AI15" s="15">
        <v>2765.52</v>
      </c>
      <c r="AJ15" s="15">
        <v>640043.96</v>
      </c>
      <c r="AK15" s="15">
        <v>49493.02</v>
      </c>
      <c r="AL15" s="15">
        <v>169884.25</v>
      </c>
      <c r="AM15" s="15">
        <v>0</v>
      </c>
      <c r="AN15" s="15">
        <v>13954.45</v>
      </c>
      <c r="AO15" s="15">
        <v>15117.83</v>
      </c>
      <c r="AP15" s="15">
        <v>6214.22</v>
      </c>
      <c r="AQ15" s="15">
        <v>8600.6</v>
      </c>
      <c r="AR15" s="15">
        <v>0</v>
      </c>
      <c r="AS15" s="15">
        <v>17473.03</v>
      </c>
      <c r="AT15" s="15">
        <v>4258.49</v>
      </c>
      <c r="AU15" s="15">
        <v>51992.119999999995</v>
      </c>
      <c r="AV15" s="15">
        <v>-805.18</v>
      </c>
      <c r="AW15" s="15">
        <v>34610.75</v>
      </c>
      <c r="AX15" s="15">
        <v>-11290</v>
      </c>
      <c r="AY15" s="15">
        <v>12831.3</v>
      </c>
      <c r="AZ15" s="15">
        <v>117106.4</v>
      </c>
      <c r="BA15" s="15">
        <v>25335.19</v>
      </c>
      <c r="BB15" s="15"/>
      <c r="BC15" s="15"/>
      <c r="BD15" s="15"/>
      <c r="BE15" s="15"/>
      <c r="BF15" s="15"/>
      <c r="BG15" s="15"/>
      <c r="BH15" s="15"/>
      <c r="BI15" s="15">
        <v>0</v>
      </c>
      <c r="BJ15" s="15">
        <v>23537.17</v>
      </c>
      <c r="BK15" s="15">
        <v>23215.29</v>
      </c>
      <c r="BL15" s="15">
        <v>59810.64</v>
      </c>
      <c r="BM15" s="15">
        <v>150649.47999999998</v>
      </c>
      <c r="BN15" s="15">
        <v>118917.66</v>
      </c>
      <c r="BO15" s="15">
        <v>274798.83</v>
      </c>
      <c r="BP15" s="15">
        <v>33696.29</v>
      </c>
      <c r="BQ15" s="15">
        <v>0</v>
      </c>
      <c r="BR15" s="15">
        <v>0</v>
      </c>
      <c r="BS15" s="15">
        <v>0</v>
      </c>
      <c r="BT15" s="15">
        <v>0</v>
      </c>
      <c r="BU15" s="15">
        <v>0</v>
      </c>
      <c r="BV15" s="202">
        <f t="shared" si="4"/>
        <v>3087461.2900000005</v>
      </c>
      <c r="BW15" s="202">
        <f t="shared" si="5"/>
        <v>-70597.310000000056</v>
      </c>
      <c r="BX15" s="202">
        <f t="shared" si="0"/>
        <v>295856.68999999994</v>
      </c>
      <c r="BY15" s="202">
        <f t="shared" si="6"/>
        <v>0</v>
      </c>
      <c r="BZ15" s="202">
        <f t="shared" si="1"/>
        <v>295856.68999999994</v>
      </c>
      <c r="CA15" s="15">
        <v>0</v>
      </c>
      <c r="CB15" s="15">
        <v>0</v>
      </c>
      <c r="CC15" s="15">
        <v>0</v>
      </c>
      <c r="CD15" s="15">
        <v>0</v>
      </c>
      <c r="CE15" s="202">
        <f t="shared" si="7"/>
        <v>0</v>
      </c>
      <c r="CF15" s="15">
        <v>0</v>
      </c>
      <c r="CG15" s="15">
        <v>0</v>
      </c>
      <c r="CH15" s="15">
        <v>0</v>
      </c>
      <c r="CI15" s="15">
        <v>0</v>
      </c>
      <c r="CJ15" s="202">
        <f t="shared" si="8"/>
        <v>0</v>
      </c>
      <c r="CK15" s="15">
        <f t="shared" si="9"/>
        <v>0</v>
      </c>
      <c r="CL15" s="203">
        <f t="shared" si="10"/>
        <v>0</v>
      </c>
      <c r="CM15" s="203">
        <f t="shared" si="2"/>
        <v>295856.68999999994</v>
      </c>
      <c r="CP15">
        <f>_xlfn.XLOOKUP(D15,'2024-25 Budgets'!$5:$5,'2024-25 Budgets'!$68:$68)</f>
        <v>295857</v>
      </c>
      <c r="CQ15">
        <f>_xlfn.XLOOKUP(D15,'2024-25 Budgets'!$5:$5,'2024-25 Budgets'!$85:$85)</f>
        <v>0</v>
      </c>
      <c r="CR15">
        <f t="shared" si="11"/>
        <v>295857</v>
      </c>
      <c r="CT15" s="203">
        <f t="shared" si="12"/>
        <v>0.31000000005587935</v>
      </c>
      <c r="CU15" s="203">
        <f t="shared" si="13"/>
        <v>0</v>
      </c>
      <c r="CV15" s="203">
        <f t="shared" si="14"/>
        <v>0.31000000005587935</v>
      </c>
    </row>
    <row r="16" spans="1:100">
      <c r="A16" t="s">
        <v>134</v>
      </c>
      <c r="B16" t="s">
        <v>124</v>
      </c>
      <c r="C16">
        <v>101263</v>
      </c>
      <c r="D16" s="3">
        <v>3022008</v>
      </c>
      <c r="E16" s="3">
        <v>2008</v>
      </c>
      <c r="F16">
        <v>10047</v>
      </c>
      <c r="G16">
        <v>90047</v>
      </c>
      <c r="H16">
        <v>938608</v>
      </c>
      <c r="I16">
        <v>44779</v>
      </c>
      <c r="J16">
        <v>0</v>
      </c>
      <c r="K16">
        <v>44779</v>
      </c>
      <c r="L16" s="15">
        <v>1704054.99</v>
      </c>
      <c r="M16" s="15">
        <v>0</v>
      </c>
      <c r="N16" s="15">
        <v>114226.11</v>
      </c>
      <c r="O16" s="15">
        <v>0</v>
      </c>
      <c r="P16" s="15">
        <v>60349.98</v>
      </c>
      <c r="Q16" s="15">
        <v>944.42</v>
      </c>
      <c r="R16" s="15">
        <v>0</v>
      </c>
      <c r="S16" s="15">
        <v>42197.86</v>
      </c>
      <c r="T16" s="15">
        <v>12665.5</v>
      </c>
      <c r="U16" s="15">
        <v>14254.56</v>
      </c>
      <c r="V16" s="15">
        <v>13917</v>
      </c>
      <c r="W16" s="15">
        <v>20755.150000000001</v>
      </c>
      <c r="X16" s="15">
        <v>112300.91</v>
      </c>
      <c r="Y16" s="15">
        <v>38460.449999999997</v>
      </c>
      <c r="Z16" s="15">
        <v>0</v>
      </c>
      <c r="AA16" s="15">
        <v>0</v>
      </c>
      <c r="AB16" s="15">
        <v>0</v>
      </c>
      <c r="AC16" s="15">
        <v>0</v>
      </c>
      <c r="AD16" s="15">
        <v>0</v>
      </c>
      <c r="AE16" s="15">
        <v>5944.7599999999984</v>
      </c>
      <c r="AF16" s="15">
        <v>124788</v>
      </c>
      <c r="AG16" s="202">
        <f t="shared" si="3"/>
        <v>2264859.69</v>
      </c>
      <c r="AH16" s="15">
        <v>929022.52</v>
      </c>
      <c r="AI16" s="15">
        <v>0</v>
      </c>
      <c r="AJ16" s="15">
        <v>539133.65</v>
      </c>
      <c r="AK16" s="15">
        <v>55475.19</v>
      </c>
      <c r="AL16" s="15">
        <v>41088.199999999997</v>
      </c>
      <c r="AM16" s="15">
        <v>0</v>
      </c>
      <c r="AN16" s="15">
        <v>20860.419999999998</v>
      </c>
      <c r="AO16" s="15">
        <v>19745.41</v>
      </c>
      <c r="AP16" s="15">
        <v>2827.5</v>
      </c>
      <c r="AQ16" s="15">
        <v>19397.990000000002</v>
      </c>
      <c r="AR16" s="15">
        <v>0</v>
      </c>
      <c r="AS16" s="15">
        <v>19259.63</v>
      </c>
      <c r="AT16" s="15">
        <v>6019.5</v>
      </c>
      <c r="AU16" s="15">
        <v>23970.44</v>
      </c>
      <c r="AV16" s="15">
        <v>4896</v>
      </c>
      <c r="AW16" s="15">
        <v>53006.27</v>
      </c>
      <c r="AX16" s="15">
        <v>20083</v>
      </c>
      <c r="AY16" s="15">
        <v>9682.48</v>
      </c>
      <c r="AZ16" s="15">
        <v>62646.81</v>
      </c>
      <c r="BA16" s="15">
        <v>14521.76</v>
      </c>
      <c r="BB16" s="15"/>
      <c r="BC16" s="15"/>
      <c r="BD16" s="15"/>
      <c r="BE16" s="15"/>
      <c r="BF16" s="15"/>
      <c r="BG16" s="15"/>
      <c r="BH16" s="15"/>
      <c r="BI16" s="15">
        <v>0</v>
      </c>
      <c r="BJ16" s="15">
        <v>9291.6200000000008</v>
      </c>
      <c r="BK16" s="15">
        <v>10499.9</v>
      </c>
      <c r="BL16" s="15">
        <v>13503.94</v>
      </c>
      <c r="BM16" s="15">
        <v>103963.67</v>
      </c>
      <c r="BN16" s="15">
        <v>52480.05</v>
      </c>
      <c r="BO16" s="15">
        <v>206968.42</v>
      </c>
      <c r="BP16" s="15">
        <v>37215.83</v>
      </c>
      <c r="BQ16" s="15">
        <v>0</v>
      </c>
      <c r="BR16" s="15">
        <v>0</v>
      </c>
      <c r="BS16" s="15">
        <v>0</v>
      </c>
      <c r="BT16" s="15">
        <v>0</v>
      </c>
      <c r="BU16" s="15">
        <v>0</v>
      </c>
      <c r="BV16" s="202">
        <f t="shared" si="4"/>
        <v>2275560.1999999997</v>
      </c>
      <c r="BW16" s="202">
        <f t="shared" si="5"/>
        <v>-10700.509999999776</v>
      </c>
      <c r="BX16" s="202">
        <f t="shared" si="0"/>
        <v>34078.490000000224</v>
      </c>
      <c r="BY16" s="202">
        <f t="shared" si="6"/>
        <v>0</v>
      </c>
      <c r="BZ16" s="202">
        <f t="shared" si="1"/>
        <v>34078.490000000224</v>
      </c>
      <c r="CA16" s="15">
        <v>15293</v>
      </c>
      <c r="CB16" s="15">
        <v>7386.25</v>
      </c>
      <c r="CC16" s="15">
        <v>0</v>
      </c>
      <c r="CD16" s="15">
        <v>0</v>
      </c>
      <c r="CE16" s="202">
        <f t="shared" si="7"/>
        <v>7386.25</v>
      </c>
      <c r="CF16" s="15">
        <v>0</v>
      </c>
      <c r="CG16" s="15">
        <v>21921</v>
      </c>
      <c r="CH16" s="15">
        <v>0</v>
      </c>
      <c r="CI16" s="15">
        <v>0</v>
      </c>
      <c r="CJ16" s="202">
        <f t="shared" si="8"/>
        <v>21921</v>
      </c>
      <c r="CK16" s="15">
        <f t="shared" si="9"/>
        <v>-14534.75</v>
      </c>
      <c r="CL16" s="203">
        <f t="shared" si="10"/>
        <v>758.25</v>
      </c>
      <c r="CM16" s="203">
        <f t="shared" si="2"/>
        <v>34836.740000000224</v>
      </c>
      <c r="CP16">
        <f>_xlfn.XLOOKUP(D16,'2024-25 Budgets'!$5:$5,'2024-25 Budgets'!$68:$68)</f>
        <v>34078</v>
      </c>
      <c r="CQ16">
        <f>_xlfn.XLOOKUP(D16,'2024-25 Budgets'!$5:$5,'2024-25 Budgets'!$85:$85)</f>
        <v>758</v>
      </c>
      <c r="CR16">
        <f t="shared" si="11"/>
        <v>34836</v>
      </c>
      <c r="CT16" s="203">
        <f t="shared" si="12"/>
        <v>-0.49000000022351742</v>
      </c>
      <c r="CU16" s="203">
        <f t="shared" si="13"/>
        <v>-0.25</v>
      </c>
      <c r="CV16" s="203">
        <f t="shared" si="14"/>
        <v>-0.74000000022351742</v>
      </c>
    </row>
    <row r="17" spans="1:100">
      <c r="A17" t="s">
        <v>135</v>
      </c>
      <c r="B17" t="s">
        <v>124</v>
      </c>
      <c r="C17">
        <v>101262</v>
      </c>
      <c r="D17" s="3">
        <v>3022007</v>
      </c>
      <c r="E17" s="3">
        <v>2007</v>
      </c>
      <c r="F17">
        <v>10046</v>
      </c>
      <c r="G17">
        <v>90046</v>
      </c>
      <c r="H17">
        <v>938607</v>
      </c>
      <c r="I17">
        <v>153847</v>
      </c>
      <c r="J17">
        <v>0</v>
      </c>
      <c r="K17">
        <v>153847</v>
      </c>
      <c r="L17" s="15">
        <v>1837322.77</v>
      </c>
      <c r="M17" s="15">
        <v>0</v>
      </c>
      <c r="N17" s="15">
        <v>166340.73000000001</v>
      </c>
      <c r="O17" s="15">
        <v>0</v>
      </c>
      <c r="P17" s="15">
        <v>111275.01</v>
      </c>
      <c r="Q17" s="15">
        <v>8461.2099999999991</v>
      </c>
      <c r="R17" s="15">
        <v>109836.37</v>
      </c>
      <c r="S17" s="15">
        <v>52986.99</v>
      </c>
      <c r="T17" s="15">
        <v>58680.26</v>
      </c>
      <c r="U17" s="15">
        <v>33510.949999999997</v>
      </c>
      <c r="V17" s="15">
        <v>888</v>
      </c>
      <c r="W17" s="15">
        <v>560</v>
      </c>
      <c r="X17" s="15">
        <v>69818.91</v>
      </c>
      <c r="Y17" s="15">
        <v>80274.320000000007</v>
      </c>
      <c r="Z17" s="15">
        <v>0</v>
      </c>
      <c r="AA17" s="15">
        <v>0</v>
      </c>
      <c r="AB17" s="15">
        <v>0</v>
      </c>
      <c r="AC17" s="15">
        <v>0</v>
      </c>
      <c r="AD17" s="15">
        <v>0</v>
      </c>
      <c r="AE17" s="15">
        <v>19726.88</v>
      </c>
      <c r="AF17" s="15">
        <v>19559</v>
      </c>
      <c r="AG17" s="202">
        <f t="shared" si="3"/>
        <v>2569241.4</v>
      </c>
      <c r="AH17" s="15">
        <v>1051900.1100000001</v>
      </c>
      <c r="AI17" s="15">
        <v>0</v>
      </c>
      <c r="AJ17" s="15">
        <v>392131.06</v>
      </c>
      <c r="AK17" s="15">
        <v>60843</v>
      </c>
      <c r="AL17" s="15">
        <v>117461.62</v>
      </c>
      <c r="AM17" s="15">
        <v>0</v>
      </c>
      <c r="AN17" s="15">
        <v>61627.42</v>
      </c>
      <c r="AO17" s="15">
        <v>7855.11</v>
      </c>
      <c r="AP17" s="15">
        <v>5186</v>
      </c>
      <c r="AQ17" s="15">
        <v>22671.199999999997</v>
      </c>
      <c r="AR17" s="15">
        <v>0</v>
      </c>
      <c r="AS17" s="15">
        <v>42882.94</v>
      </c>
      <c r="AT17" s="15">
        <v>8727.4699999999993</v>
      </c>
      <c r="AU17" s="15">
        <v>34275.94</v>
      </c>
      <c r="AV17" s="15">
        <v>10256.94</v>
      </c>
      <c r="AW17" s="15">
        <v>70231.88</v>
      </c>
      <c r="AX17" s="15">
        <v>20083</v>
      </c>
      <c r="AY17" s="15">
        <v>11199.33</v>
      </c>
      <c r="AZ17" s="15">
        <v>102699.65</v>
      </c>
      <c r="BA17" s="15">
        <v>22415.73</v>
      </c>
      <c r="BB17" s="15"/>
      <c r="BC17" s="15"/>
      <c r="BD17" s="15"/>
      <c r="BE17" s="15"/>
      <c r="BF17" s="15"/>
      <c r="BG17" s="15"/>
      <c r="BH17" s="15"/>
      <c r="BI17" s="15">
        <v>0</v>
      </c>
      <c r="BJ17" s="15">
        <v>22234.15</v>
      </c>
      <c r="BK17" s="15">
        <v>13961.51</v>
      </c>
      <c r="BL17" s="15">
        <v>10096.1</v>
      </c>
      <c r="BM17" s="15">
        <v>112561.67</v>
      </c>
      <c r="BN17" s="15">
        <v>78653.759999999995</v>
      </c>
      <c r="BO17" s="15">
        <v>251480.62</v>
      </c>
      <c r="BP17" s="15">
        <v>24246.1</v>
      </c>
      <c r="BQ17" s="15">
        <v>0</v>
      </c>
      <c r="BR17" s="15">
        <v>0</v>
      </c>
      <c r="BS17" s="15">
        <v>17116</v>
      </c>
      <c r="BT17" s="15">
        <v>0</v>
      </c>
      <c r="BU17" s="15">
        <v>0</v>
      </c>
      <c r="BV17" s="202">
        <f t="shared" si="4"/>
        <v>2572798.31</v>
      </c>
      <c r="BW17" s="202">
        <f t="shared" si="5"/>
        <v>-3556.910000000149</v>
      </c>
      <c r="BX17" s="202">
        <f t="shared" si="0"/>
        <v>150290.08999999985</v>
      </c>
      <c r="BY17" s="202">
        <f t="shared" si="6"/>
        <v>0</v>
      </c>
      <c r="BZ17" s="202">
        <f t="shared" si="1"/>
        <v>150290.08999999985</v>
      </c>
      <c r="CA17" s="15">
        <v>7085</v>
      </c>
      <c r="CB17" s="15">
        <v>7971.25</v>
      </c>
      <c r="CC17" s="15">
        <v>0</v>
      </c>
      <c r="CD17" s="15">
        <v>17116</v>
      </c>
      <c r="CE17" s="202">
        <f t="shared" si="7"/>
        <v>25087.25</v>
      </c>
      <c r="CF17" s="15">
        <v>0</v>
      </c>
      <c r="CG17" s="15">
        <v>19300</v>
      </c>
      <c r="CH17" s="15">
        <v>0</v>
      </c>
      <c r="CI17" s="15">
        <v>12872.4</v>
      </c>
      <c r="CJ17" s="202">
        <f t="shared" si="8"/>
        <v>32172.400000000001</v>
      </c>
      <c r="CK17" s="15">
        <f t="shared" si="9"/>
        <v>-7085.1500000000015</v>
      </c>
      <c r="CL17" s="203">
        <f t="shared" si="10"/>
        <v>-0.15000000000145519</v>
      </c>
      <c r="CM17" s="203">
        <f t="shared" si="2"/>
        <v>150289.93999999986</v>
      </c>
      <c r="CP17">
        <f>_xlfn.XLOOKUP(D17,'2024-25 Budgets'!$5:$5,'2024-25 Budgets'!$68:$68)</f>
        <v>150290</v>
      </c>
      <c r="CQ17">
        <f>_xlfn.XLOOKUP(D17,'2024-25 Budgets'!$5:$5,'2024-25 Budgets'!$85:$85)</f>
        <v>0</v>
      </c>
      <c r="CR17">
        <f t="shared" si="11"/>
        <v>150290</v>
      </c>
      <c r="CT17" s="203">
        <f t="shared" si="12"/>
        <v>-8.9999999850988388E-2</v>
      </c>
      <c r="CU17" s="203">
        <f t="shared" si="13"/>
        <v>0.15000000000145519</v>
      </c>
      <c r="CV17" s="203">
        <f t="shared" si="14"/>
        <v>6.0000000143190846E-2</v>
      </c>
    </row>
    <row r="18" spans="1:100">
      <c r="A18" t="s">
        <v>136</v>
      </c>
      <c r="B18" t="s">
        <v>124</v>
      </c>
      <c r="C18">
        <v>101264</v>
      </c>
      <c r="D18" s="3">
        <v>3022009</v>
      </c>
      <c r="E18" s="3">
        <v>2009</v>
      </c>
      <c r="F18">
        <v>10048</v>
      </c>
      <c r="G18">
        <v>90048</v>
      </c>
      <c r="H18">
        <v>938609</v>
      </c>
      <c r="I18">
        <v>-27544</v>
      </c>
      <c r="J18">
        <v>0</v>
      </c>
      <c r="K18">
        <v>-27544</v>
      </c>
      <c r="L18" s="15">
        <v>2442711.52</v>
      </c>
      <c r="M18" s="15">
        <v>0</v>
      </c>
      <c r="N18" s="15">
        <v>213143.52</v>
      </c>
      <c r="O18" s="15">
        <v>0</v>
      </c>
      <c r="P18" s="15">
        <v>126900.25</v>
      </c>
      <c r="Q18" s="15">
        <v>2300</v>
      </c>
      <c r="R18" s="15">
        <v>76337.25</v>
      </c>
      <c r="S18" s="15">
        <v>9810</v>
      </c>
      <c r="T18" s="15">
        <v>233047.56</v>
      </c>
      <c r="U18" s="15">
        <v>14047.41</v>
      </c>
      <c r="V18" s="15">
        <v>0</v>
      </c>
      <c r="W18" s="15">
        <v>0</v>
      </c>
      <c r="X18" s="15">
        <v>63440.65</v>
      </c>
      <c r="Y18" s="15">
        <v>12341.21</v>
      </c>
      <c r="Z18" s="15">
        <v>0</v>
      </c>
      <c r="AA18" s="15">
        <v>0</v>
      </c>
      <c r="AB18" s="15">
        <v>0</v>
      </c>
      <c r="AC18" s="15">
        <v>0</v>
      </c>
      <c r="AD18" s="15">
        <v>0</v>
      </c>
      <c r="AE18" s="15">
        <v>13774.689999999999</v>
      </c>
      <c r="AF18" s="15">
        <v>84774</v>
      </c>
      <c r="AG18" s="202">
        <f t="shared" si="3"/>
        <v>3292628.06</v>
      </c>
      <c r="AH18" s="15">
        <v>1520070.33</v>
      </c>
      <c r="AI18" s="15">
        <v>0</v>
      </c>
      <c r="AJ18" s="15">
        <v>645476.41</v>
      </c>
      <c r="AK18" s="15">
        <v>47187.199999999997</v>
      </c>
      <c r="AL18" s="15">
        <v>128506.85</v>
      </c>
      <c r="AM18" s="15">
        <v>0</v>
      </c>
      <c r="AN18" s="15">
        <v>132162.95000000001</v>
      </c>
      <c r="AO18" s="15">
        <v>12865.01</v>
      </c>
      <c r="AP18" s="15">
        <v>10292.18</v>
      </c>
      <c r="AQ18" s="15">
        <v>702.18</v>
      </c>
      <c r="AR18" s="15">
        <v>0</v>
      </c>
      <c r="AS18" s="15">
        <v>22155.86</v>
      </c>
      <c r="AT18" s="15">
        <v>23881.84</v>
      </c>
      <c r="AU18" s="15">
        <v>48702.64</v>
      </c>
      <c r="AV18" s="15">
        <v>8467.65</v>
      </c>
      <c r="AW18" s="15">
        <v>50840.4</v>
      </c>
      <c r="AX18" s="15">
        <v>39900</v>
      </c>
      <c r="AY18" s="15">
        <v>19903.419999999998</v>
      </c>
      <c r="AZ18" s="15">
        <v>111662.10999999999</v>
      </c>
      <c r="BA18" s="15">
        <v>12782.84</v>
      </c>
      <c r="BB18" s="15"/>
      <c r="BC18" s="15"/>
      <c r="BD18" s="15"/>
      <c r="BE18" s="15"/>
      <c r="BF18" s="15"/>
      <c r="BG18" s="15"/>
      <c r="BH18" s="15"/>
      <c r="BI18" s="15">
        <v>0</v>
      </c>
      <c r="BJ18" s="15">
        <v>31335.759999999998</v>
      </c>
      <c r="BK18" s="15">
        <v>19215.27</v>
      </c>
      <c r="BL18" s="15">
        <v>32002.16</v>
      </c>
      <c r="BM18" s="15">
        <v>121055.88</v>
      </c>
      <c r="BN18" s="15">
        <v>73735.67</v>
      </c>
      <c r="BO18" s="15">
        <v>226293.05</v>
      </c>
      <c r="BP18" s="15">
        <v>34565.61</v>
      </c>
      <c r="BQ18" s="15">
        <v>0</v>
      </c>
      <c r="BR18" s="15">
        <v>0</v>
      </c>
      <c r="BS18" s="15">
        <v>4181</v>
      </c>
      <c r="BT18" s="15">
        <v>0</v>
      </c>
      <c r="BU18" s="15">
        <v>0</v>
      </c>
      <c r="BV18" s="202">
        <f t="shared" si="4"/>
        <v>3377944.2699999996</v>
      </c>
      <c r="BW18" s="202">
        <f t="shared" si="5"/>
        <v>-85316.209999999497</v>
      </c>
      <c r="BX18" s="202">
        <f t="shared" si="0"/>
        <v>-112860.2099999995</v>
      </c>
      <c r="BY18" s="202">
        <f t="shared" si="6"/>
        <v>0</v>
      </c>
      <c r="BZ18" s="202">
        <f t="shared" si="1"/>
        <v>-112860.2099999995</v>
      </c>
      <c r="CA18" s="15">
        <v>15377</v>
      </c>
      <c r="CB18" s="15">
        <v>9053.58</v>
      </c>
      <c r="CC18" s="15">
        <v>0</v>
      </c>
      <c r="CD18" s="15">
        <v>4181</v>
      </c>
      <c r="CE18" s="202">
        <f t="shared" si="7"/>
        <v>13234.58</v>
      </c>
      <c r="CF18" s="15">
        <v>0</v>
      </c>
      <c r="CG18" s="15">
        <v>8650</v>
      </c>
      <c r="CH18" s="15">
        <v>0</v>
      </c>
      <c r="CI18" s="15">
        <v>19962.240000000002</v>
      </c>
      <c r="CJ18" s="202">
        <f t="shared" si="8"/>
        <v>28612.240000000002</v>
      </c>
      <c r="CK18" s="15">
        <f t="shared" si="9"/>
        <v>-15377.660000000002</v>
      </c>
      <c r="CL18" s="203">
        <f t="shared" si="10"/>
        <v>-0.66000000000167347</v>
      </c>
      <c r="CM18" s="203">
        <f t="shared" si="2"/>
        <v>-112860.8699999995</v>
      </c>
      <c r="CP18">
        <f>_xlfn.XLOOKUP(D18,'2024-25 Budgets'!$5:$5,'2024-25 Budgets'!$68:$68)</f>
        <v>-112858</v>
      </c>
      <c r="CQ18">
        <f>_xlfn.XLOOKUP(D18,'2024-25 Budgets'!$5:$5,'2024-25 Budgets'!$85:$85)</f>
        <v>0</v>
      </c>
      <c r="CR18">
        <f t="shared" si="11"/>
        <v>-112858</v>
      </c>
      <c r="CT18" s="203">
        <f t="shared" si="12"/>
        <v>2.2099999994970858</v>
      </c>
      <c r="CU18" s="203">
        <f t="shared" si="13"/>
        <v>0.66000000000167347</v>
      </c>
      <c r="CV18" s="203">
        <f t="shared" si="14"/>
        <v>2.8699999995005783</v>
      </c>
    </row>
    <row r="19" spans="1:100">
      <c r="A19" t="s">
        <v>137</v>
      </c>
      <c r="B19" t="s">
        <v>124</v>
      </c>
      <c r="C19">
        <v>101309</v>
      </c>
      <c r="D19" s="3">
        <v>3022067</v>
      </c>
      <c r="E19" s="3">
        <v>2067</v>
      </c>
      <c r="F19">
        <v>10118</v>
      </c>
      <c r="G19">
        <v>90118</v>
      </c>
      <c r="H19">
        <v>938642</v>
      </c>
      <c r="I19">
        <v>27365</v>
      </c>
      <c r="J19">
        <v>0</v>
      </c>
      <c r="K19">
        <v>27365</v>
      </c>
      <c r="L19" s="15">
        <v>1349076.6700000002</v>
      </c>
      <c r="M19" s="15">
        <v>0</v>
      </c>
      <c r="N19" s="15">
        <v>389581.82</v>
      </c>
      <c r="O19" s="15">
        <v>0</v>
      </c>
      <c r="P19" s="15">
        <v>58200</v>
      </c>
      <c r="Q19" s="15">
        <v>8059.9999999999991</v>
      </c>
      <c r="R19" s="15">
        <v>79617.34</v>
      </c>
      <c r="S19" s="15">
        <v>11678.8</v>
      </c>
      <c r="T19" s="15">
        <v>22563.21</v>
      </c>
      <c r="U19" s="15">
        <v>7643.41</v>
      </c>
      <c r="V19" s="15">
        <v>0</v>
      </c>
      <c r="W19" s="15">
        <v>0</v>
      </c>
      <c r="X19" s="15">
        <v>21549.49</v>
      </c>
      <c r="Y19" s="15">
        <v>4055.42</v>
      </c>
      <c r="Z19" s="15">
        <v>0</v>
      </c>
      <c r="AA19" s="15">
        <v>0</v>
      </c>
      <c r="AB19" s="15">
        <v>0</v>
      </c>
      <c r="AC19" s="15">
        <v>0</v>
      </c>
      <c r="AD19" s="15">
        <v>0</v>
      </c>
      <c r="AE19" s="15">
        <v>0</v>
      </c>
      <c r="AF19" s="15">
        <v>62891.43</v>
      </c>
      <c r="AG19" s="202">
        <f t="shared" si="3"/>
        <v>2014917.59</v>
      </c>
      <c r="AH19" s="15">
        <v>906372</v>
      </c>
      <c r="AI19" s="15">
        <v>0</v>
      </c>
      <c r="AJ19" s="15">
        <v>372008.81</v>
      </c>
      <c r="AK19" s="15">
        <v>35810.339999999997</v>
      </c>
      <c r="AL19" s="15">
        <v>83985.74</v>
      </c>
      <c r="AM19" s="15">
        <v>0</v>
      </c>
      <c r="AN19" s="15">
        <v>9898.7199999999993</v>
      </c>
      <c r="AO19" s="15">
        <v>6752.79</v>
      </c>
      <c r="AP19" s="15">
        <v>930</v>
      </c>
      <c r="AQ19" s="15">
        <v>363.54</v>
      </c>
      <c r="AR19" s="15">
        <v>34.85</v>
      </c>
      <c r="AS19" s="15">
        <v>20285.04</v>
      </c>
      <c r="AT19" s="15">
        <v>9426.5400000000009</v>
      </c>
      <c r="AU19" s="15">
        <v>37884.36</v>
      </c>
      <c r="AV19" s="15">
        <v>2378.0700000000002</v>
      </c>
      <c r="AW19" s="15">
        <v>40869.300000000003</v>
      </c>
      <c r="AX19" s="15">
        <v>29785.87</v>
      </c>
      <c r="AY19" s="15">
        <v>12816</v>
      </c>
      <c r="AZ19" s="15">
        <v>67012.820000000007</v>
      </c>
      <c r="BA19" s="15">
        <v>20570</v>
      </c>
      <c r="BB19" s="15"/>
      <c r="BC19" s="15"/>
      <c r="BD19" s="15"/>
      <c r="BE19" s="15"/>
      <c r="BF19" s="15"/>
      <c r="BG19" s="15"/>
      <c r="BH19" s="15"/>
      <c r="BI19" s="15">
        <v>0</v>
      </c>
      <c r="BJ19" s="15">
        <v>12241.4</v>
      </c>
      <c r="BK19" s="15">
        <v>8516.91</v>
      </c>
      <c r="BL19" s="15">
        <v>6247.07</v>
      </c>
      <c r="BM19" s="15">
        <v>75812.679999999993</v>
      </c>
      <c r="BN19" s="15">
        <v>49478.62</v>
      </c>
      <c r="BO19" s="15">
        <v>247559.57</v>
      </c>
      <c r="BP19" s="15">
        <v>25256.18</v>
      </c>
      <c r="BQ19" s="15">
        <v>0</v>
      </c>
      <c r="BR19" s="15">
        <v>0</v>
      </c>
      <c r="BS19" s="15">
        <v>0</v>
      </c>
      <c r="BT19" s="15">
        <v>0</v>
      </c>
      <c r="BU19" s="15">
        <v>0</v>
      </c>
      <c r="BV19" s="202">
        <f t="shared" si="4"/>
        <v>2082297.2200000007</v>
      </c>
      <c r="BW19" s="202">
        <f t="shared" si="5"/>
        <v>-67379.630000000587</v>
      </c>
      <c r="BX19" s="202">
        <f t="shared" si="0"/>
        <v>-40014.630000000587</v>
      </c>
      <c r="BY19" s="202">
        <f t="shared" si="6"/>
        <v>0</v>
      </c>
      <c r="BZ19" s="202">
        <f t="shared" si="1"/>
        <v>-40014.630000000587</v>
      </c>
      <c r="CA19" s="15">
        <v>20908</v>
      </c>
      <c r="CB19" s="15">
        <v>6508.75</v>
      </c>
      <c r="CC19" s="15">
        <v>0</v>
      </c>
      <c r="CD19" s="15">
        <v>0</v>
      </c>
      <c r="CE19" s="202">
        <f t="shared" si="7"/>
        <v>6508.75</v>
      </c>
      <c r="CF19" s="15">
        <v>0</v>
      </c>
      <c r="CG19" s="15">
        <v>14568.55</v>
      </c>
      <c r="CH19" s="15">
        <v>0</v>
      </c>
      <c r="CI19" s="15">
        <v>0</v>
      </c>
      <c r="CJ19" s="202">
        <f t="shared" si="8"/>
        <v>14568.55</v>
      </c>
      <c r="CK19" s="15">
        <f t="shared" si="9"/>
        <v>-8059.7999999999993</v>
      </c>
      <c r="CL19" s="203">
        <f t="shared" si="10"/>
        <v>12848.2</v>
      </c>
      <c r="CM19" s="203">
        <f t="shared" si="2"/>
        <v>-27166.430000000586</v>
      </c>
      <c r="CP19">
        <f>_xlfn.XLOOKUP(D19,'2024-25 Budgets'!$5:$5,'2024-25 Budgets'!$68:$68)</f>
        <v>-40015</v>
      </c>
      <c r="CQ19">
        <f>_xlfn.XLOOKUP(D19,'2024-25 Budgets'!$5:$5,'2024-25 Budgets'!$85:$85)</f>
        <v>12849</v>
      </c>
      <c r="CR19">
        <f t="shared" si="11"/>
        <v>-27166</v>
      </c>
      <c r="CT19" s="203">
        <f t="shared" si="12"/>
        <v>-0.36999999941326678</v>
      </c>
      <c r="CU19" s="203">
        <f t="shared" si="13"/>
        <v>0.7999999999992724</v>
      </c>
      <c r="CV19" s="203">
        <f t="shared" si="14"/>
        <v>0.43000000058600563</v>
      </c>
    </row>
    <row r="20" spans="1:100">
      <c r="A20" t="s">
        <v>138</v>
      </c>
      <c r="B20" t="s">
        <v>124</v>
      </c>
      <c r="C20">
        <v>101316</v>
      </c>
      <c r="D20" s="3">
        <v>3023302</v>
      </c>
      <c r="E20" s="3">
        <v>3302</v>
      </c>
      <c r="F20">
        <v>10050</v>
      </c>
      <c r="G20">
        <v>90050</v>
      </c>
      <c r="H20">
        <v>938653</v>
      </c>
      <c r="I20">
        <v>367095</v>
      </c>
      <c r="J20">
        <v>0</v>
      </c>
      <c r="K20">
        <v>367095</v>
      </c>
      <c r="L20" s="15">
        <v>1171653.19</v>
      </c>
      <c r="M20" s="15">
        <v>0</v>
      </c>
      <c r="N20" s="15">
        <v>74150.7</v>
      </c>
      <c r="O20" s="15">
        <v>0</v>
      </c>
      <c r="P20" s="15">
        <v>41054.97</v>
      </c>
      <c r="Q20" s="15">
        <v>19072.990000000002</v>
      </c>
      <c r="R20" s="15">
        <v>32638.560000000001</v>
      </c>
      <c r="S20" s="15">
        <v>8077.75</v>
      </c>
      <c r="T20" s="15">
        <v>50022.11</v>
      </c>
      <c r="U20" s="15">
        <v>13466.5</v>
      </c>
      <c r="V20" s="15">
        <v>0</v>
      </c>
      <c r="W20" s="15">
        <v>5040</v>
      </c>
      <c r="X20" s="15">
        <v>54861.46</v>
      </c>
      <c r="Y20" s="15">
        <v>34874.949999999997</v>
      </c>
      <c r="Z20" s="15">
        <v>0</v>
      </c>
      <c r="AA20" s="15">
        <v>0</v>
      </c>
      <c r="AB20" s="15">
        <v>0</v>
      </c>
      <c r="AC20" s="15">
        <v>0</v>
      </c>
      <c r="AD20" s="15">
        <v>0</v>
      </c>
      <c r="AE20" s="15">
        <v>6023.75</v>
      </c>
      <c r="AF20" s="15">
        <v>57977</v>
      </c>
      <c r="AG20" s="202">
        <f t="shared" si="3"/>
        <v>1568913.93</v>
      </c>
      <c r="AH20" s="15">
        <v>750594.82</v>
      </c>
      <c r="AI20" s="15">
        <v>0</v>
      </c>
      <c r="AJ20" s="15">
        <v>312595.24</v>
      </c>
      <c r="AK20" s="15">
        <v>44784.42</v>
      </c>
      <c r="AL20" s="15">
        <v>62848.02</v>
      </c>
      <c r="AM20" s="15">
        <v>0</v>
      </c>
      <c r="AN20" s="15">
        <v>42733.02</v>
      </c>
      <c r="AO20" s="15">
        <v>2378.3000000000002</v>
      </c>
      <c r="AP20" s="15">
        <v>3591.91</v>
      </c>
      <c r="AQ20" s="15">
        <v>8508.69</v>
      </c>
      <c r="AR20" s="15">
        <v>0</v>
      </c>
      <c r="AS20" s="15">
        <v>18303.419999999998</v>
      </c>
      <c r="AT20" s="15">
        <v>639.03</v>
      </c>
      <c r="AU20" s="15">
        <v>19985.32</v>
      </c>
      <c r="AV20" s="15">
        <v>1552.05</v>
      </c>
      <c r="AW20" s="15">
        <v>35969.660000000003</v>
      </c>
      <c r="AX20" s="15">
        <v>4710.29</v>
      </c>
      <c r="AY20" s="15">
        <v>2672.54</v>
      </c>
      <c r="AZ20" s="15">
        <v>97798.98</v>
      </c>
      <c r="BA20" s="15">
        <v>13883.04</v>
      </c>
      <c r="BB20" s="15"/>
      <c r="BC20" s="15"/>
      <c r="BD20" s="15"/>
      <c r="BE20" s="15"/>
      <c r="BF20" s="15"/>
      <c r="BG20" s="15"/>
      <c r="BH20" s="15"/>
      <c r="BI20" s="15">
        <v>0</v>
      </c>
      <c r="BJ20" s="15">
        <v>7031.76</v>
      </c>
      <c r="BK20" s="15">
        <v>11258.15</v>
      </c>
      <c r="BL20" s="15">
        <v>13881.66</v>
      </c>
      <c r="BM20" s="15">
        <v>82913.440000000002</v>
      </c>
      <c r="BN20" s="15">
        <v>179</v>
      </c>
      <c r="BO20" s="15">
        <v>25796.32</v>
      </c>
      <c r="BP20" s="15">
        <v>23763.95</v>
      </c>
      <c r="BQ20" s="15">
        <v>0</v>
      </c>
      <c r="BR20" s="15">
        <v>0</v>
      </c>
      <c r="BS20" s="15">
        <v>0</v>
      </c>
      <c r="BT20" s="15">
        <v>0</v>
      </c>
      <c r="BU20" s="15">
        <v>0</v>
      </c>
      <c r="BV20" s="202">
        <f t="shared" si="4"/>
        <v>1588373.0299999998</v>
      </c>
      <c r="BW20" s="202">
        <f t="shared" si="5"/>
        <v>-19459.09999999986</v>
      </c>
      <c r="BX20" s="202">
        <f t="shared" si="0"/>
        <v>347635.90000000014</v>
      </c>
      <c r="BY20" s="202">
        <f t="shared" si="6"/>
        <v>0</v>
      </c>
      <c r="BZ20" s="202">
        <f t="shared" si="1"/>
        <v>347635.90000000014</v>
      </c>
      <c r="CA20" s="15">
        <v>0</v>
      </c>
      <c r="CB20" s="15"/>
      <c r="CC20" s="15"/>
      <c r="CD20" s="15"/>
      <c r="CE20" s="202">
        <f t="shared" si="7"/>
        <v>0</v>
      </c>
      <c r="CF20" s="15"/>
      <c r="CG20" s="15"/>
      <c r="CH20" s="15"/>
      <c r="CI20" s="15"/>
      <c r="CJ20" s="202">
        <f t="shared" si="8"/>
        <v>0</v>
      </c>
      <c r="CK20" s="15">
        <f t="shared" si="9"/>
        <v>0</v>
      </c>
      <c r="CL20" s="203">
        <f t="shared" si="10"/>
        <v>0</v>
      </c>
      <c r="CM20" s="203">
        <f t="shared" si="2"/>
        <v>347635.90000000014</v>
      </c>
      <c r="CP20">
        <f>_xlfn.XLOOKUP(D20,'2024-25 Budgets'!$5:$5,'2024-25 Budgets'!$68:$68)</f>
        <v>347636</v>
      </c>
      <c r="CQ20">
        <f>_xlfn.XLOOKUP(D20,'2024-25 Budgets'!$5:$5,'2024-25 Budgets'!$85:$85)</f>
        <v>0</v>
      </c>
      <c r="CR20">
        <f t="shared" si="11"/>
        <v>347636</v>
      </c>
      <c r="CT20" s="203">
        <f t="shared" si="12"/>
        <v>9.9999999860301614E-2</v>
      </c>
      <c r="CU20" s="203">
        <f t="shared" si="13"/>
        <v>0</v>
      </c>
      <c r="CV20" s="203">
        <f t="shared" si="14"/>
        <v>9.9999999860301614E-2</v>
      </c>
    </row>
    <row r="21" spans="1:100" s="207" customFormat="1">
      <c r="A21" s="207" t="s">
        <v>139</v>
      </c>
      <c r="B21" s="207" t="s">
        <v>124</v>
      </c>
      <c r="C21" s="207">
        <v>101266</v>
      </c>
      <c r="D21" s="208">
        <v>3022011</v>
      </c>
      <c r="E21" s="208">
        <v>2011</v>
      </c>
      <c r="F21" s="207">
        <v>10051</v>
      </c>
      <c r="G21" s="207">
        <v>90051</v>
      </c>
      <c r="H21" s="207">
        <v>938611</v>
      </c>
      <c r="I21" s="207">
        <v>-166091</v>
      </c>
      <c r="J21" s="207">
        <v>0</v>
      </c>
      <c r="K21" s="207">
        <v>-166091</v>
      </c>
      <c r="L21" s="209">
        <v>1161694.8600000001</v>
      </c>
      <c r="M21" s="209">
        <v>0</v>
      </c>
      <c r="N21" s="209">
        <v>58311.65</v>
      </c>
      <c r="O21" s="209">
        <v>0</v>
      </c>
      <c r="P21" s="209">
        <v>57524.99</v>
      </c>
      <c r="Q21" s="209">
        <v>4777.68</v>
      </c>
      <c r="R21" s="209">
        <v>39451.880000000005</v>
      </c>
      <c r="S21" s="209">
        <v>7060.63</v>
      </c>
      <c r="T21" s="209">
        <v>65916.97</v>
      </c>
      <c r="U21" s="209">
        <v>8725.91</v>
      </c>
      <c r="V21" s="209">
        <v>0</v>
      </c>
      <c r="W21" s="209">
        <v>0</v>
      </c>
      <c r="X21" s="209">
        <v>26707.79</v>
      </c>
      <c r="Y21" s="209">
        <v>2177.3000000000002</v>
      </c>
      <c r="Z21" s="209">
        <v>0</v>
      </c>
      <c r="AA21" s="209">
        <v>0</v>
      </c>
      <c r="AB21" s="209">
        <v>0</v>
      </c>
      <c r="AC21" s="209">
        <v>0</v>
      </c>
      <c r="AD21" s="209">
        <v>0</v>
      </c>
      <c r="AE21" s="209">
        <v>5183.75</v>
      </c>
      <c r="AF21" s="209">
        <v>51795</v>
      </c>
      <c r="AG21" s="210">
        <f t="shared" si="3"/>
        <v>1489328.41</v>
      </c>
      <c r="AH21" s="209">
        <v>653656.26</v>
      </c>
      <c r="AI21" s="209">
        <v>0</v>
      </c>
      <c r="AJ21" s="209">
        <v>290376.03999999998</v>
      </c>
      <c r="AK21" s="209">
        <v>51494.93</v>
      </c>
      <c r="AL21" s="209">
        <v>74030.600000000006</v>
      </c>
      <c r="AM21" s="209">
        <v>0</v>
      </c>
      <c r="AN21" s="209">
        <v>77344.66</v>
      </c>
      <c r="AO21" s="209">
        <v>8061.57</v>
      </c>
      <c r="AP21" s="209">
        <v>2919.03</v>
      </c>
      <c r="AQ21" s="209">
        <v>350.26</v>
      </c>
      <c r="AR21" s="209">
        <v>0</v>
      </c>
      <c r="AS21" s="209">
        <v>20184.68</v>
      </c>
      <c r="AT21" s="209">
        <v>5302.29</v>
      </c>
      <c r="AU21" s="209">
        <v>21848.47</v>
      </c>
      <c r="AV21" s="209">
        <v>2030.17</v>
      </c>
      <c r="AW21" s="209">
        <v>51631.3</v>
      </c>
      <c r="AX21" s="209">
        <v>21036.62</v>
      </c>
      <c r="AY21" s="209">
        <v>10178.959999999999</v>
      </c>
      <c r="AZ21" s="209">
        <v>49645.75</v>
      </c>
      <c r="BA21" s="209">
        <v>7281.33</v>
      </c>
      <c r="BB21" s="209"/>
      <c r="BC21" s="209"/>
      <c r="BD21" s="209"/>
      <c r="BE21" s="209"/>
      <c r="BF21" s="209"/>
      <c r="BG21" s="209"/>
      <c r="BH21" s="209"/>
      <c r="BI21" s="209">
        <v>0</v>
      </c>
      <c r="BJ21" s="209">
        <v>14303.22</v>
      </c>
      <c r="BK21" s="209">
        <v>11124.69</v>
      </c>
      <c r="BL21" s="209">
        <v>18041.419999999998</v>
      </c>
      <c r="BM21" s="209">
        <v>66401.01999999999</v>
      </c>
      <c r="BN21" s="209">
        <v>18907.97</v>
      </c>
      <c r="BO21" s="209">
        <v>43918.64</v>
      </c>
      <c r="BP21" s="209">
        <v>21820.11</v>
      </c>
      <c r="BQ21" s="209">
        <v>0</v>
      </c>
      <c r="BR21" s="209">
        <v>0</v>
      </c>
      <c r="BS21" s="209">
        <v>0</v>
      </c>
      <c r="BT21" s="209">
        <v>0</v>
      </c>
      <c r="BU21" s="209">
        <v>0</v>
      </c>
      <c r="BV21" s="210">
        <f t="shared" si="4"/>
        <v>1541889.99</v>
      </c>
      <c r="BW21" s="210">
        <f t="shared" si="5"/>
        <v>-52561.580000000075</v>
      </c>
      <c r="BX21" s="210">
        <f t="shared" si="0"/>
        <v>-218652.58000000007</v>
      </c>
      <c r="BY21" s="210">
        <f t="shared" si="6"/>
        <v>0</v>
      </c>
      <c r="BZ21" s="210">
        <f t="shared" si="1"/>
        <v>-218652.58000000007</v>
      </c>
      <c r="CA21" s="209">
        <v>23401</v>
      </c>
      <c r="CB21" s="209">
        <v>6362.5</v>
      </c>
      <c r="CC21" s="209">
        <v>7416.07</v>
      </c>
      <c r="CD21" s="209">
        <v>0</v>
      </c>
      <c r="CE21" s="210">
        <f t="shared" si="7"/>
        <v>13778.57</v>
      </c>
      <c r="CF21" s="209">
        <v>0</v>
      </c>
      <c r="CG21" s="209">
        <v>22706.880000000001</v>
      </c>
      <c r="CH21" s="209">
        <v>0</v>
      </c>
      <c r="CI21" s="209">
        <v>0</v>
      </c>
      <c r="CJ21" s="210">
        <f t="shared" si="8"/>
        <v>22706.880000000001</v>
      </c>
      <c r="CK21" s="209">
        <f t="shared" si="9"/>
        <v>-8928.3100000000013</v>
      </c>
      <c r="CL21" s="211">
        <f t="shared" si="10"/>
        <v>14472.689999999999</v>
      </c>
      <c r="CM21" s="211">
        <f t="shared" si="2"/>
        <v>-204179.89000000007</v>
      </c>
      <c r="CP21" s="207">
        <f>_xlfn.XLOOKUP(D21,'2024-25 Budgets'!$5:$5,'2024-25 Budgets'!$68:$68)</f>
        <v>-171997</v>
      </c>
      <c r="CQ21" s="207">
        <f>_xlfn.XLOOKUP(D21,'2024-25 Budgets'!$5:$5,'2024-25 Budgets'!$85:$85)</f>
        <v>14473</v>
      </c>
      <c r="CR21" s="207">
        <f t="shared" si="11"/>
        <v>-157524</v>
      </c>
      <c r="CT21" s="211">
        <f t="shared" si="12"/>
        <v>46655.580000000075</v>
      </c>
      <c r="CU21" s="211">
        <f t="shared" si="13"/>
        <v>0.31000000000130967</v>
      </c>
      <c r="CV21" s="211">
        <f t="shared" si="14"/>
        <v>46655.890000000072</v>
      </c>
    </row>
    <row r="22" spans="1:100">
      <c r="A22" t="s">
        <v>140</v>
      </c>
      <c r="B22" t="s">
        <v>124</v>
      </c>
      <c r="C22">
        <v>101269</v>
      </c>
      <c r="D22" s="3">
        <v>3022014</v>
      </c>
      <c r="E22" s="3">
        <v>2014</v>
      </c>
      <c r="F22">
        <v>10054</v>
      </c>
      <c r="G22">
        <v>90054</v>
      </c>
      <c r="H22">
        <v>938612</v>
      </c>
      <c r="I22">
        <v>196167</v>
      </c>
      <c r="J22">
        <v>0</v>
      </c>
      <c r="K22">
        <v>196167</v>
      </c>
      <c r="L22" s="15">
        <v>3871561.24</v>
      </c>
      <c r="M22" s="15">
        <v>0</v>
      </c>
      <c r="N22" s="15">
        <v>287539.99</v>
      </c>
      <c r="O22" s="15">
        <v>0</v>
      </c>
      <c r="P22" s="15">
        <v>276069.98</v>
      </c>
      <c r="Q22" s="15">
        <v>9770.4</v>
      </c>
      <c r="R22" s="15">
        <v>76276.11</v>
      </c>
      <c r="S22" s="15">
        <v>45804.79</v>
      </c>
      <c r="T22" s="15">
        <v>18317</v>
      </c>
      <c r="U22" s="15">
        <v>14635.96</v>
      </c>
      <c r="V22" s="15">
        <v>0</v>
      </c>
      <c r="W22" s="15">
        <v>0</v>
      </c>
      <c r="X22" s="15">
        <v>91178.44</v>
      </c>
      <c r="Y22" s="15">
        <v>420</v>
      </c>
      <c r="Z22" s="15">
        <v>0</v>
      </c>
      <c r="AA22" s="15">
        <v>0</v>
      </c>
      <c r="AB22" s="15">
        <v>0</v>
      </c>
      <c r="AC22" s="15">
        <v>0</v>
      </c>
      <c r="AD22" s="15">
        <v>0</v>
      </c>
      <c r="AE22" s="15">
        <v>50467.38</v>
      </c>
      <c r="AF22" s="15">
        <v>102212</v>
      </c>
      <c r="AG22" s="202">
        <f t="shared" si="3"/>
        <v>4844253.2900000019</v>
      </c>
      <c r="AH22" s="15">
        <v>2095662.94</v>
      </c>
      <c r="AI22" s="15">
        <v>0</v>
      </c>
      <c r="AJ22" s="15">
        <v>1135822.3600000001</v>
      </c>
      <c r="AK22" s="15">
        <v>131537.14000000001</v>
      </c>
      <c r="AL22" s="15">
        <v>173558.23</v>
      </c>
      <c r="AM22" s="15">
        <v>0</v>
      </c>
      <c r="AN22" s="15">
        <v>107155.53</v>
      </c>
      <c r="AO22" s="15">
        <v>33872.629999999997</v>
      </c>
      <c r="AP22" s="15">
        <v>4496.34</v>
      </c>
      <c r="AQ22" s="15">
        <v>1039.1600000000001</v>
      </c>
      <c r="AR22" s="15">
        <v>1951</v>
      </c>
      <c r="AS22" s="15">
        <v>144542.70000000001</v>
      </c>
      <c r="AT22" s="15">
        <v>22259.200000000001</v>
      </c>
      <c r="AU22" s="15">
        <v>33991.4</v>
      </c>
      <c r="AV22" s="15">
        <v>12885.18</v>
      </c>
      <c r="AW22" s="15">
        <v>216803.97</v>
      </c>
      <c r="AX22" s="15">
        <v>111839.8</v>
      </c>
      <c r="AY22" s="15">
        <v>33837.99</v>
      </c>
      <c r="AZ22" s="15">
        <v>79265.39</v>
      </c>
      <c r="BA22" s="15">
        <v>34135.370000000003</v>
      </c>
      <c r="BB22" s="15"/>
      <c r="BC22" s="15"/>
      <c r="BD22" s="15"/>
      <c r="BE22" s="15"/>
      <c r="BF22" s="15"/>
      <c r="BG22" s="15"/>
      <c r="BH22" s="15"/>
      <c r="BI22" s="15">
        <v>0</v>
      </c>
      <c r="BJ22" s="15">
        <v>59621.91</v>
      </c>
      <c r="BK22" s="15">
        <v>26495.14</v>
      </c>
      <c r="BL22" s="15">
        <v>7763.08</v>
      </c>
      <c r="BM22" s="15">
        <v>217199.06</v>
      </c>
      <c r="BN22" s="15">
        <v>28086.04</v>
      </c>
      <c r="BO22" s="15">
        <v>168245.63</v>
      </c>
      <c r="BP22" s="15">
        <v>77640.08</v>
      </c>
      <c r="BQ22" s="15">
        <v>0</v>
      </c>
      <c r="BR22" s="15">
        <v>0</v>
      </c>
      <c r="BS22" s="15">
        <v>0</v>
      </c>
      <c r="BT22" s="15">
        <v>0</v>
      </c>
      <c r="BU22" s="15">
        <v>0</v>
      </c>
      <c r="BV22" s="202">
        <f t="shared" si="4"/>
        <v>4959707.2699999996</v>
      </c>
      <c r="BW22" s="202">
        <f t="shared" si="5"/>
        <v>-115453.97999999765</v>
      </c>
      <c r="BX22" s="202">
        <f t="shared" si="0"/>
        <v>80713.020000002347</v>
      </c>
      <c r="BY22" s="202">
        <f t="shared" si="6"/>
        <v>0</v>
      </c>
      <c r="BZ22" s="202">
        <f t="shared" si="1"/>
        <v>80713.020000002347</v>
      </c>
      <c r="CA22" s="15">
        <v>4140</v>
      </c>
      <c r="CB22" s="15">
        <v>11653.83</v>
      </c>
      <c r="CC22" s="15">
        <v>0</v>
      </c>
      <c r="CD22" s="15">
        <v>0</v>
      </c>
      <c r="CE22" s="202">
        <f t="shared" si="7"/>
        <v>11653.83</v>
      </c>
      <c r="CF22" s="15">
        <v>0</v>
      </c>
      <c r="CG22" s="15">
        <v>2742.33</v>
      </c>
      <c r="CH22" s="15">
        <v>7153</v>
      </c>
      <c r="CI22" s="15">
        <v>0</v>
      </c>
      <c r="CJ22" s="202">
        <f t="shared" si="8"/>
        <v>9895.33</v>
      </c>
      <c r="CK22" s="15">
        <f t="shared" si="9"/>
        <v>1758.5</v>
      </c>
      <c r="CL22" s="203">
        <f t="shared" si="10"/>
        <v>5898.5</v>
      </c>
      <c r="CM22" s="203">
        <f t="shared" si="2"/>
        <v>86611.520000002347</v>
      </c>
      <c r="CP22">
        <f>_xlfn.XLOOKUP(D22,'2024-25 Budgets'!$5:$5,'2024-25 Budgets'!$68:$68)</f>
        <v>80713.02</v>
      </c>
      <c r="CQ22">
        <f>_xlfn.XLOOKUP(D22,'2024-25 Budgets'!$5:$5,'2024-25 Budgets'!$85:$85)</f>
        <v>5899</v>
      </c>
      <c r="CR22">
        <f t="shared" si="11"/>
        <v>86612.02</v>
      </c>
      <c r="CT22" s="203">
        <f t="shared" si="12"/>
        <v>-2.3428583517670631E-9</v>
      </c>
      <c r="CU22" s="203">
        <f t="shared" si="13"/>
        <v>0.5</v>
      </c>
      <c r="CV22" s="203">
        <f t="shared" si="14"/>
        <v>0.49999999765714165</v>
      </c>
    </row>
    <row r="23" spans="1:100">
      <c r="A23" t="s">
        <v>141</v>
      </c>
      <c r="B23" t="s">
        <v>124</v>
      </c>
      <c r="C23">
        <v>101270</v>
      </c>
      <c r="D23" s="3">
        <v>3022015</v>
      </c>
      <c r="E23" s="3">
        <v>2015</v>
      </c>
      <c r="F23">
        <v>10055</v>
      </c>
      <c r="G23">
        <v>90055</v>
      </c>
      <c r="H23">
        <v>938613</v>
      </c>
      <c r="I23">
        <v>-104850</v>
      </c>
      <c r="J23">
        <v>45881</v>
      </c>
      <c r="K23">
        <v>-58969</v>
      </c>
      <c r="L23" s="15">
        <v>1674802.94</v>
      </c>
      <c r="M23" s="15">
        <v>0</v>
      </c>
      <c r="N23" s="15">
        <v>452182.56</v>
      </c>
      <c r="O23" s="15">
        <v>0</v>
      </c>
      <c r="P23" s="15">
        <v>116460.98</v>
      </c>
      <c r="Q23" s="15">
        <v>13805.71</v>
      </c>
      <c r="R23" s="15">
        <v>29396.3</v>
      </c>
      <c r="S23" s="15">
        <v>21285.06</v>
      </c>
      <c r="T23" s="15">
        <v>3546</v>
      </c>
      <c r="U23" s="15">
        <v>8755.7999999999993</v>
      </c>
      <c r="V23" s="15">
        <v>0</v>
      </c>
      <c r="W23" s="15">
        <v>0</v>
      </c>
      <c r="X23" s="15">
        <v>64729.51</v>
      </c>
      <c r="Y23" s="15">
        <v>7404.38</v>
      </c>
      <c r="Z23" s="15">
        <v>0</v>
      </c>
      <c r="AA23" s="15">
        <v>206786.9</v>
      </c>
      <c r="AB23" s="15">
        <v>0</v>
      </c>
      <c r="AC23" s="15">
        <v>129026.24000000001</v>
      </c>
      <c r="AD23" s="15">
        <v>0</v>
      </c>
      <c r="AE23" s="15">
        <v>0</v>
      </c>
      <c r="AF23" s="15">
        <v>0</v>
      </c>
      <c r="AG23" s="202">
        <f t="shared" si="3"/>
        <v>2728182.3799999994</v>
      </c>
      <c r="AH23" s="15">
        <v>631299.55000000005</v>
      </c>
      <c r="AI23" s="15">
        <v>0</v>
      </c>
      <c r="AJ23" s="15">
        <v>750211.02</v>
      </c>
      <c r="AK23" s="15">
        <v>50751.18</v>
      </c>
      <c r="AL23" s="15">
        <v>75803.289999999994</v>
      </c>
      <c r="AM23" s="15">
        <v>68923.960000000006</v>
      </c>
      <c r="AN23" s="15">
        <v>12279.24</v>
      </c>
      <c r="AO23" s="15">
        <v>13130.59</v>
      </c>
      <c r="AP23" s="15">
        <v>9558.5300000000007</v>
      </c>
      <c r="AQ23" s="15">
        <v>366.86</v>
      </c>
      <c r="AR23" s="15">
        <v>0</v>
      </c>
      <c r="AS23" s="15">
        <v>17565.59</v>
      </c>
      <c r="AT23" s="15">
        <v>6100.22</v>
      </c>
      <c r="AU23" s="15">
        <v>38844.870000000003</v>
      </c>
      <c r="AV23" s="15">
        <v>49982.409999999996</v>
      </c>
      <c r="AW23" s="15">
        <v>48986.82</v>
      </c>
      <c r="AX23" s="15">
        <v>42343.05</v>
      </c>
      <c r="AY23" s="15">
        <v>19061.060000000001</v>
      </c>
      <c r="AZ23" s="15">
        <v>66811.41</v>
      </c>
      <c r="BA23" s="15">
        <v>5742.6</v>
      </c>
      <c r="BB23" s="15"/>
      <c r="BC23" s="15"/>
      <c r="BD23" s="15"/>
      <c r="BE23" s="15"/>
      <c r="BF23" s="15"/>
      <c r="BG23" s="15"/>
      <c r="BH23" s="15"/>
      <c r="BI23" s="15">
        <v>0</v>
      </c>
      <c r="BJ23" s="15">
        <v>23281.74</v>
      </c>
      <c r="BK23" s="15">
        <v>8662.69</v>
      </c>
      <c r="BL23" s="15">
        <v>8731.1200000000008</v>
      </c>
      <c r="BM23" s="15">
        <v>45577.61</v>
      </c>
      <c r="BN23" s="15">
        <v>271842.84000000003</v>
      </c>
      <c r="BO23" s="15">
        <v>212420.16</v>
      </c>
      <c r="BP23" s="15">
        <v>58011.1</v>
      </c>
      <c r="BQ23" s="15">
        <v>0</v>
      </c>
      <c r="BR23" s="15">
        <v>0</v>
      </c>
      <c r="BS23" s="15">
        <v>0</v>
      </c>
      <c r="BT23" s="15">
        <v>129911.86</v>
      </c>
      <c r="BU23" s="15">
        <v>34870.11</v>
      </c>
      <c r="BV23" s="202">
        <f t="shared" si="4"/>
        <v>2701071.4800000004</v>
      </c>
      <c r="BW23" s="202">
        <f t="shared" si="5"/>
        <v>27110.899999998976</v>
      </c>
      <c r="BX23" s="202">
        <f t="shared" si="0"/>
        <v>-119744.03000000094</v>
      </c>
      <c r="BY23" s="202">
        <f t="shared" si="6"/>
        <v>87885.93</v>
      </c>
      <c r="BZ23" s="202">
        <f t="shared" si="1"/>
        <v>-31858.100000001024</v>
      </c>
      <c r="CA23" s="15">
        <v>14819</v>
      </c>
      <c r="CB23" s="15">
        <v>6727</v>
      </c>
      <c r="CC23" s="15">
        <v>0</v>
      </c>
      <c r="CD23" s="15">
        <v>0</v>
      </c>
      <c r="CE23" s="202">
        <f t="shared" si="7"/>
        <v>6727</v>
      </c>
      <c r="CF23" s="15"/>
      <c r="CG23" s="15"/>
      <c r="CH23" s="15"/>
      <c r="CI23" s="15"/>
      <c r="CJ23" s="202">
        <f t="shared" si="8"/>
        <v>0</v>
      </c>
      <c r="CK23" s="15">
        <f t="shared" si="9"/>
        <v>6727</v>
      </c>
      <c r="CL23" s="203">
        <f t="shared" si="10"/>
        <v>21546</v>
      </c>
      <c r="CM23" s="203">
        <f t="shared" si="2"/>
        <v>-10312.100000001024</v>
      </c>
      <c r="CT23" s="203"/>
      <c r="CU23" s="203"/>
      <c r="CV23" s="203"/>
    </row>
    <row r="24" spans="1:100">
      <c r="A24" t="s">
        <v>142</v>
      </c>
      <c r="B24" t="s">
        <v>124</v>
      </c>
      <c r="C24">
        <v>101271</v>
      </c>
      <c r="D24" s="3">
        <v>3022016</v>
      </c>
      <c r="E24" s="3">
        <v>2016</v>
      </c>
      <c r="F24">
        <v>10056</v>
      </c>
      <c r="G24">
        <v>90056</v>
      </c>
      <c r="H24">
        <v>938614</v>
      </c>
      <c r="I24">
        <v>55752</v>
      </c>
      <c r="J24">
        <v>0</v>
      </c>
      <c r="K24">
        <v>55752</v>
      </c>
      <c r="L24" s="15">
        <v>1119617.44</v>
      </c>
      <c r="M24" s="15">
        <v>0</v>
      </c>
      <c r="N24" s="15">
        <v>44800.65</v>
      </c>
      <c r="O24" s="15">
        <v>0</v>
      </c>
      <c r="P24" s="15">
        <v>46314.98</v>
      </c>
      <c r="Q24" s="15">
        <v>1000</v>
      </c>
      <c r="R24" s="15">
        <v>32844.959999999999</v>
      </c>
      <c r="S24" s="15">
        <v>1939</v>
      </c>
      <c r="T24" s="15">
        <v>4115.62</v>
      </c>
      <c r="U24" s="15">
        <v>5649.98</v>
      </c>
      <c r="V24" s="15">
        <v>0</v>
      </c>
      <c r="W24" s="15">
        <v>0</v>
      </c>
      <c r="X24" s="15">
        <v>20239.259999999998</v>
      </c>
      <c r="Y24" s="15">
        <v>17993.560000000001</v>
      </c>
      <c r="Z24" s="15">
        <v>0</v>
      </c>
      <c r="AA24" s="15">
        <v>0</v>
      </c>
      <c r="AB24" s="15">
        <v>0</v>
      </c>
      <c r="AC24" s="15">
        <v>17814</v>
      </c>
      <c r="AD24" s="15">
        <v>43163.13</v>
      </c>
      <c r="AE24" s="15">
        <v>0</v>
      </c>
      <c r="AF24" s="15">
        <v>0</v>
      </c>
      <c r="AG24" s="202">
        <f t="shared" si="3"/>
        <v>1355492.5799999998</v>
      </c>
      <c r="AH24" s="15">
        <v>624288.27</v>
      </c>
      <c r="AI24" s="15">
        <v>5999.7</v>
      </c>
      <c r="AJ24" s="15">
        <v>240108.35</v>
      </c>
      <c r="AK24" s="15">
        <v>41596.18</v>
      </c>
      <c r="AL24" s="15">
        <v>74550.19</v>
      </c>
      <c r="AM24" s="15">
        <v>0</v>
      </c>
      <c r="AN24" s="15">
        <v>19402.68</v>
      </c>
      <c r="AO24" s="15">
        <v>6515.8</v>
      </c>
      <c r="AP24" s="15">
        <v>489</v>
      </c>
      <c r="AQ24" s="15">
        <v>348.6</v>
      </c>
      <c r="AR24" s="15">
        <v>0</v>
      </c>
      <c r="AS24" s="15">
        <v>5576.8</v>
      </c>
      <c r="AT24" s="15">
        <v>4982</v>
      </c>
      <c r="AU24" s="15">
        <v>23921.360000000001</v>
      </c>
      <c r="AV24" s="15">
        <v>5033.16</v>
      </c>
      <c r="AW24" s="15">
        <v>28371.46</v>
      </c>
      <c r="AX24" s="15">
        <v>25001.15</v>
      </c>
      <c r="AY24" s="15">
        <v>6968.94</v>
      </c>
      <c r="AZ24" s="15">
        <v>61938.070000000007</v>
      </c>
      <c r="BA24" s="15">
        <v>8198.57</v>
      </c>
      <c r="BB24" s="15"/>
      <c r="BC24" s="15"/>
      <c r="BD24" s="15"/>
      <c r="BE24" s="15"/>
      <c r="BF24" s="15"/>
      <c r="BG24" s="15"/>
      <c r="BH24" s="15"/>
      <c r="BI24" s="15">
        <v>0</v>
      </c>
      <c r="BJ24" s="15">
        <v>9552.61</v>
      </c>
      <c r="BK24" s="15">
        <v>8166.9</v>
      </c>
      <c r="BL24" s="15">
        <v>2515</v>
      </c>
      <c r="BM24" s="15">
        <v>65607.12</v>
      </c>
      <c r="BN24" s="15">
        <v>13327.45</v>
      </c>
      <c r="BO24" s="15">
        <v>112684.72</v>
      </c>
      <c r="BP24" s="15">
        <v>22225.83</v>
      </c>
      <c r="BQ24" s="15">
        <v>0</v>
      </c>
      <c r="BR24" s="15">
        <v>0</v>
      </c>
      <c r="BS24" s="15">
        <v>0</v>
      </c>
      <c r="BT24" s="15">
        <v>0</v>
      </c>
      <c r="BU24" s="15">
        <v>0</v>
      </c>
      <c r="BV24" s="202">
        <f t="shared" si="4"/>
        <v>1417369.9100000001</v>
      </c>
      <c r="BW24" s="202">
        <f t="shared" si="5"/>
        <v>-61877.330000000307</v>
      </c>
      <c r="BX24" s="202">
        <f t="shared" si="0"/>
        <v>-6125.3300000003073</v>
      </c>
      <c r="BY24" s="202">
        <f t="shared" si="6"/>
        <v>0</v>
      </c>
      <c r="BZ24" s="202">
        <f t="shared" si="1"/>
        <v>-6125.3300000003073</v>
      </c>
      <c r="CA24" s="15">
        <v>23974</v>
      </c>
      <c r="CB24" s="15">
        <v>6351.25</v>
      </c>
      <c r="CC24" s="15">
        <v>20000</v>
      </c>
      <c r="CD24" s="15">
        <v>0</v>
      </c>
      <c r="CE24" s="202">
        <f t="shared" si="7"/>
        <v>26351.25</v>
      </c>
      <c r="CF24" s="15">
        <v>0</v>
      </c>
      <c r="CG24" s="15">
        <v>20000</v>
      </c>
      <c r="CH24" s="15">
        <v>0</v>
      </c>
      <c r="CI24" s="15">
        <v>0</v>
      </c>
      <c r="CJ24" s="202">
        <f t="shared" si="8"/>
        <v>20000</v>
      </c>
      <c r="CK24" s="15">
        <f t="shared" si="9"/>
        <v>6351.25</v>
      </c>
      <c r="CL24" s="203">
        <f t="shared" si="10"/>
        <v>30325.25</v>
      </c>
      <c r="CM24" s="203">
        <f t="shared" si="2"/>
        <v>24199.919999999693</v>
      </c>
      <c r="CP24">
        <f>_xlfn.XLOOKUP(D24,'2024-25 Budgets'!$5:$5,'2024-25 Budgets'!$68:$68)</f>
        <v>-6125</v>
      </c>
      <c r="CQ24">
        <f>_xlfn.XLOOKUP(D24,'2024-25 Budgets'!$5:$5,'2024-25 Budgets'!$85:$85)</f>
        <v>30325</v>
      </c>
      <c r="CR24">
        <f t="shared" si="11"/>
        <v>24200</v>
      </c>
      <c r="CT24" s="203">
        <f t="shared" si="12"/>
        <v>0.33000000030733645</v>
      </c>
      <c r="CU24" s="203">
        <f t="shared" si="13"/>
        <v>-0.25</v>
      </c>
      <c r="CV24" s="203">
        <f t="shared" si="14"/>
        <v>8.000000030733645E-2</v>
      </c>
    </row>
    <row r="25" spans="1:100">
      <c r="A25" t="s">
        <v>143</v>
      </c>
      <c r="B25" t="s">
        <v>124</v>
      </c>
      <c r="C25">
        <v>101272</v>
      </c>
      <c r="D25" s="3">
        <v>3022017</v>
      </c>
      <c r="E25" s="3">
        <v>2017</v>
      </c>
      <c r="F25">
        <v>10057</v>
      </c>
      <c r="G25">
        <v>90057</v>
      </c>
      <c r="H25">
        <v>938615</v>
      </c>
      <c r="I25">
        <v>149442</v>
      </c>
      <c r="J25">
        <v>0</v>
      </c>
      <c r="K25">
        <v>149442</v>
      </c>
      <c r="L25" s="15">
        <v>2159078</v>
      </c>
      <c r="M25" s="15">
        <v>0</v>
      </c>
      <c r="N25" s="15">
        <v>136602</v>
      </c>
      <c r="O25" s="15">
        <v>0</v>
      </c>
      <c r="P25" s="15">
        <v>130570</v>
      </c>
      <c r="Q25" s="15">
        <v>19050</v>
      </c>
      <c r="R25" s="15">
        <v>53424</v>
      </c>
      <c r="S25" s="15">
        <v>108692</v>
      </c>
      <c r="T25" s="15">
        <v>193</v>
      </c>
      <c r="U25" s="15">
        <v>9225</v>
      </c>
      <c r="V25" s="15">
        <v>26198</v>
      </c>
      <c r="W25" s="15">
        <v>-2300</v>
      </c>
      <c r="X25" s="15">
        <v>48764</v>
      </c>
      <c r="Y25" s="15">
        <v>8970</v>
      </c>
      <c r="Z25" s="15">
        <v>0</v>
      </c>
      <c r="AA25" s="15">
        <v>0</v>
      </c>
      <c r="AB25" s="15">
        <v>0</v>
      </c>
      <c r="AC25" s="15">
        <v>132866</v>
      </c>
      <c r="AD25" s="15">
        <v>-32510</v>
      </c>
      <c r="AE25" s="15">
        <v>0</v>
      </c>
      <c r="AF25" s="15">
        <v>0</v>
      </c>
      <c r="AG25" s="202">
        <f t="shared" si="3"/>
        <v>2798822</v>
      </c>
      <c r="AH25" s="15">
        <v>1218162</v>
      </c>
      <c r="AI25" s="15">
        <v>0</v>
      </c>
      <c r="AJ25" s="15">
        <v>678485</v>
      </c>
      <c r="AK25" s="15">
        <v>23028</v>
      </c>
      <c r="AL25" s="15">
        <v>88879</v>
      </c>
      <c r="AM25" s="15">
        <v>0</v>
      </c>
      <c r="AN25" s="15">
        <v>70308</v>
      </c>
      <c r="AO25" s="15">
        <v>25518</v>
      </c>
      <c r="AP25" s="15">
        <v>3292</v>
      </c>
      <c r="AQ25" s="15">
        <v>18411</v>
      </c>
      <c r="AR25" s="15">
        <v>0</v>
      </c>
      <c r="AS25" s="15">
        <v>18176</v>
      </c>
      <c r="AT25" s="15">
        <v>6182</v>
      </c>
      <c r="AU25" s="15">
        <v>48135</v>
      </c>
      <c r="AV25" s="15">
        <v>2187</v>
      </c>
      <c r="AW25" s="15">
        <v>62777</v>
      </c>
      <c r="AX25" s="15">
        <v>46603</v>
      </c>
      <c r="AY25" s="15">
        <v>14800</v>
      </c>
      <c r="AZ25" s="15">
        <v>112784</v>
      </c>
      <c r="BA25" s="15">
        <v>26701</v>
      </c>
      <c r="BB25" s="15"/>
      <c r="BC25" s="15"/>
      <c r="BD25" s="15"/>
      <c r="BE25" s="15"/>
      <c r="BF25" s="15"/>
      <c r="BG25" s="15"/>
      <c r="BH25" s="15"/>
      <c r="BI25" s="15">
        <v>0</v>
      </c>
      <c r="BJ25" s="15">
        <v>18318</v>
      </c>
      <c r="BK25" s="15">
        <v>17459</v>
      </c>
      <c r="BL25" s="15">
        <v>11278</v>
      </c>
      <c r="BM25" s="15">
        <v>116358</v>
      </c>
      <c r="BN25" s="15">
        <v>109528</v>
      </c>
      <c r="BO25" s="15">
        <v>125368</v>
      </c>
      <c r="BP25" s="15">
        <v>64650</v>
      </c>
      <c r="BQ25" s="15">
        <v>350</v>
      </c>
      <c r="BR25" s="15">
        <v>0</v>
      </c>
      <c r="BS25" s="15">
        <v>0</v>
      </c>
      <c r="BT25" s="15">
        <v>0</v>
      </c>
      <c r="BU25" s="15">
        <v>0</v>
      </c>
      <c r="BV25" s="202">
        <f t="shared" si="4"/>
        <v>2927737</v>
      </c>
      <c r="BW25" s="202">
        <f t="shared" si="5"/>
        <v>-128915</v>
      </c>
      <c r="BX25" s="202">
        <f t="shared" si="0"/>
        <v>20527</v>
      </c>
      <c r="BY25" s="202">
        <f t="shared" si="6"/>
        <v>0</v>
      </c>
      <c r="BZ25" s="202">
        <f t="shared" si="1"/>
        <v>20527</v>
      </c>
      <c r="CA25" s="15">
        <v>10035</v>
      </c>
      <c r="CB25" s="15">
        <v>8646</v>
      </c>
      <c r="CC25" s="15">
        <v>0</v>
      </c>
      <c r="CD25" s="15">
        <v>0</v>
      </c>
      <c r="CE25" s="202">
        <f t="shared" si="7"/>
        <v>8646</v>
      </c>
      <c r="CF25" s="15">
        <v>0</v>
      </c>
      <c r="CG25" s="15">
        <v>2969</v>
      </c>
      <c r="CH25" s="15">
        <v>0</v>
      </c>
      <c r="CI25" s="15">
        <v>0</v>
      </c>
      <c r="CJ25" s="202">
        <f t="shared" si="8"/>
        <v>2969</v>
      </c>
      <c r="CK25" s="15">
        <f t="shared" si="9"/>
        <v>5677</v>
      </c>
      <c r="CL25" s="203">
        <f t="shared" si="10"/>
        <v>15712</v>
      </c>
      <c r="CM25" s="203">
        <f t="shared" si="2"/>
        <v>36239</v>
      </c>
      <c r="CT25" s="203"/>
      <c r="CU25" s="203"/>
      <c r="CV25" s="203"/>
    </row>
    <row r="26" spans="1:100">
      <c r="A26" t="s">
        <v>144</v>
      </c>
      <c r="B26" t="s">
        <v>124</v>
      </c>
      <c r="C26">
        <v>101314</v>
      </c>
      <c r="D26" s="3">
        <v>3022073</v>
      </c>
      <c r="E26" s="3">
        <v>2073</v>
      </c>
      <c r="F26">
        <v>10083</v>
      </c>
      <c r="G26">
        <v>90083</v>
      </c>
      <c r="H26">
        <v>938646</v>
      </c>
      <c r="I26">
        <v>-68537</v>
      </c>
      <c r="J26">
        <v>-1965</v>
      </c>
      <c r="K26">
        <v>-70502</v>
      </c>
      <c r="L26" s="15">
        <v>3360428.46</v>
      </c>
      <c r="M26" s="15">
        <v>0</v>
      </c>
      <c r="N26" s="15">
        <v>344137.19</v>
      </c>
      <c r="O26" s="15">
        <v>0</v>
      </c>
      <c r="P26" s="15">
        <v>296841.98</v>
      </c>
      <c r="Q26" s="15">
        <v>13870.4</v>
      </c>
      <c r="R26" s="15">
        <v>82120.320000000007</v>
      </c>
      <c r="S26" s="15">
        <v>5200.25</v>
      </c>
      <c r="T26" s="15">
        <v>126957.08</v>
      </c>
      <c r="U26" s="15">
        <v>26342.67</v>
      </c>
      <c r="V26" s="15">
        <v>0</v>
      </c>
      <c r="W26" s="15">
        <v>0</v>
      </c>
      <c r="X26" s="15">
        <v>40086.25</v>
      </c>
      <c r="Y26" s="15">
        <v>17499.98</v>
      </c>
      <c r="Z26" s="15">
        <v>0</v>
      </c>
      <c r="AA26" s="15">
        <v>0</v>
      </c>
      <c r="AB26" s="15">
        <v>0</v>
      </c>
      <c r="AC26" s="15">
        <v>0</v>
      </c>
      <c r="AD26" s="15">
        <v>0</v>
      </c>
      <c r="AE26" s="15">
        <v>46590.01</v>
      </c>
      <c r="AF26" s="15">
        <v>91258</v>
      </c>
      <c r="AG26" s="202">
        <f t="shared" si="3"/>
        <v>4451332.59</v>
      </c>
      <c r="AH26" s="15">
        <v>1795658.13</v>
      </c>
      <c r="AI26" s="15">
        <v>0</v>
      </c>
      <c r="AJ26" s="15">
        <v>1105366.45</v>
      </c>
      <c r="AK26" s="15">
        <v>195053.02</v>
      </c>
      <c r="AL26" s="15">
        <v>131470.14000000001</v>
      </c>
      <c r="AM26" s="15">
        <v>14617.67</v>
      </c>
      <c r="AN26" s="15">
        <v>219507.08</v>
      </c>
      <c r="AO26" s="15">
        <v>16216.68</v>
      </c>
      <c r="AP26" s="15">
        <v>5822.19</v>
      </c>
      <c r="AQ26" s="15">
        <v>1039.1600000000001</v>
      </c>
      <c r="AR26" s="15">
        <v>0</v>
      </c>
      <c r="AS26" s="15">
        <v>18491.599999999999</v>
      </c>
      <c r="AT26" s="15">
        <v>18047.82</v>
      </c>
      <c r="AU26" s="15">
        <v>4648.32</v>
      </c>
      <c r="AV26" s="15">
        <v>5983.56</v>
      </c>
      <c r="AW26" s="15">
        <v>146240.63</v>
      </c>
      <c r="AX26" s="15">
        <v>52298.400000000001</v>
      </c>
      <c r="AY26" s="15">
        <v>26815.41</v>
      </c>
      <c r="AZ26" s="15">
        <v>91040.22</v>
      </c>
      <c r="BA26" s="15">
        <v>24747.55</v>
      </c>
      <c r="BB26" s="15"/>
      <c r="BC26" s="15"/>
      <c r="BD26" s="15"/>
      <c r="BE26" s="15"/>
      <c r="BF26" s="15"/>
      <c r="BG26" s="15"/>
      <c r="BH26" s="15"/>
      <c r="BI26" s="15">
        <v>0</v>
      </c>
      <c r="BJ26" s="15">
        <v>36694.400000000001</v>
      </c>
      <c r="BK26" s="15">
        <v>28521.14</v>
      </c>
      <c r="BL26" s="15">
        <v>17683.22</v>
      </c>
      <c r="BM26" s="15">
        <v>260963.27</v>
      </c>
      <c r="BN26" s="15">
        <v>0</v>
      </c>
      <c r="BO26" s="15">
        <v>178497.24</v>
      </c>
      <c r="BP26" s="15">
        <v>44204.32</v>
      </c>
      <c r="BQ26" s="15">
        <v>0</v>
      </c>
      <c r="BR26" s="15">
        <v>0</v>
      </c>
      <c r="BS26" s="15">
        <v>0</v>
      </c>
      <c r="BT26" s="15">
        <v>0</v>
      </c>
      <c r="BU26" s="15">
        <v>0</v>
      </c>
      <c r="BV26" s="202">
        <f t="shared" si="4"/>
        <v>4439627.620000001</v>
      </c>
      <c r="BW26" s="202">
        <f t="shared" si="5"/>
        <v>11704.969999998808</v>
      </c>
      <c r="BX26" s="202">
        <f t="shared" si="0"/>
        <v>-56832.030000001192</v>
      </c>
      <c r="BY26" s="202">
        <f t="shared" si="6"/>
        <v>-1965</v>
      </c>
      <c r="BZ26" s="202">
        <f t="shared" si="1"/>
        <v>-58797.030000001192</v>
      </c>
      <c r="CA26" s="15">
        <v>31781</v>
      </c>
      <c r="CB26" s="15">
        <v>21373.919999999998</v>
      </c>
      <c r="CC26" s="15">
        <v>0</v>
      </c>
      <c r="CD26" s="15">
        <v>0</v>
      </c>
      <c r="CE26" s="202">
        <f t="shared" si="7"/>
        <v>21373.919999999998</v>
      </c>
      <c r="CF26" s="15">
        <v>0</v>
      </c>
      <c r="CG26" s="15">
        <v>27608.85</v>
      </c>
      <c r="CH26" s="15">
        <v>0</v>
      </c>
      <c r="CI26" s="15">
        <v>13490</v>
      </c>
      <c r="CJ26" s="202">
        <f t="shared" si="8"/>
        <v>41098.85</v>
      </c>
      <c r="CK26" s="15">
        <f t="shared" si="9"/>
        <v>-19724.93</v>
      </c>
      <c r="CL26" s="203">
        <f t="shared" si="10"/>
        <v>12056.07</v>
      </c>
      <c r="CM26" s="203">
        <f t="shared" si="2"/>
        <v>-46740.960000001192</v>
      </c>
      <c r="CP26">
        <f>_xlfn.XLOOKUP(D26,'2024-25 Budgets'!$5:$5,'2024-25 Budgets'!$68:$68)</f>
        <v>-58797</v>
      </c>
      <c r="CQ26">
        <f>_xlfn.XLOOKUP(D26,'2024-25 Budgets'!$5:$5,'2024-25 Budgets'!$85:$85)</f>
        <v>12055</v>
      </c>
      <c r="CR26">
        <f t="shared" si="11"/>
        <v>-46742</v>
      </c>
      <c r="CT26" s="203">
        <f t="shared" si="12"/>
        <v>3.0000001192092896E-2</v>
      </c>
      <c r="CU26" s="203">
        <f t="shared" si="13"/>
        <v>-1.069999999999709</v>
      </c>
      <c r="CV26" s="203">
        <f t="shared" si="14"/>
        <v>-1.0399999988076161</v>
      </c>
    </row>
    <row r="27" spans="1:100">
      <c r="A27" t="s">
        <v>145</v>
      </c>
      <c r="B27" t="s">
        <v>124</v>
      </c>
      <c r="C27">
        <v>101274</v>
      </c>
      <c r="D27" s="3">
        <v>3022019</v>
      </c>
      <c r="E27" s="3">
        <v>2019</v>
      </c>
      <c r="F27">
        <v>10059</v>
      </c>
      <c r="G27">
        <v>90059</v>
      </c>
      <c r="H27">
        <v>938617</v>
      </c>
      <c r="I27">
        <v>-428181</v>
      </c>
      <c r="J27">
        <v>0</v>
      </c>
      <c r="K27">
        <v>-428181</v>
      </c>
      <c r="L27" s="15">
        <v>1790172.79</v>
      </c>
      <c r="M27" s="15">
        <v>0</v>
      </c>
      <c r="N27" s="15">
        <v>116284.87</v>
      </c>
      <c r="O27" s="15">
        <v>0</v>
      </c>
      <c r="P27" s="15">
        <v>94843.76</v>
      </c>
      <c r="Q27" s="15">
        <v>0</v>
      </c>
      <c r="R27" s="15">
        <v>16579.09</v>
      </c>
      <c r="S27" s="15">
        <v>8939.32</v>
      </c>
      <c r="T27" s="15">
        <v>26381.9</v>
      </c>
      <c r="U27" s="15">
        <v>52.25</v>
      </c>
      <c r="V27" s="15">
        <v>0</v>
      </c>
      <c r="W27" s="15">
        <v>0</v>
      </c>
      <c r="X27" s="15">
        <v>25835.9</v>
      </c>
      <c r="Y27" s="15">
        <v>2394.1799999999998</v>
      </c>
      <c r="Z27" s="15">
        <v>0</v>
      </c>
      <c r="AA27" s="15">
        <v>0</v>
      </c>
      <c r="AB27" s="15">
        <v>0</v>
      </c>
      <c r="AC27" s="15">
        <v>0</v>
      </c>
      <c r="AD27" s="15">
        <v>0</v>
      </c>
      <c r="AE27" s="15">
        <v>11609.37</v>
      </c>
      <c r="AF27" s="15">
        <v>86178</v>
      </c>
      <c r="AG27" s="202">
        <f t="shared" si="3"/>
        <v>2179271.4300000002</v>
      </c>
      <c r="AH27" s="15">
        <v>760762.41</v>
      </c>
      <c r="AI27" s="15">
        <v>0</v>
      </c>
      <c r="AJ27" s="15">
        <v>508676.42</v>
      </c>
      <c r="AK27" s="15">
        <v>43602.78</v>
      </c>
      <c r="AL27" s="15">
        <v>94604.67</v>
      </c>
      <c r="AM27" s="15">
        <v>0</v>
      </c>
      <c r="AN27" s="15">
        <v>55691.59</v>
      </c>
      <c r="AO27" s="15">
        <v>8872.2199999999993</v>
      </c>
      <c r="AP27" s="15">
        <v>780.21</v>
      </c>
      <c r="AQ27" s="15">
        <v>389.93</v>
      </c>
      <c r="AR27" s="15">
        <v>0</v>
      </c>
      <c r="AS27" s="15">
        <v>13740.03</v>
      </c>
      <c r="AT27" s="15">
        <v>10103.18</v>
      </c>
      <c r="AU27" s="15">
        <v>1654.1</v>
      </c>
      <c r="AV27" s="15">
        <v>848.35</v>
      </c>
      <c r="AW27" s="15">
        <v>33123.279999999999</v>
      </c>
      <c r="AX27" s="15">
        <v>21150</v>
      </c>
      <c r="AY27" s="15">
        <v>5213.88</v>
      </c>
      <c r="AZ27" s="15">
        <v>24117.81</v>
      </c>
      <c r="BA27" s="15">
        <v>13896.37</v>
      </c>
      <c r="BB27" s="15"/>
      <c r="BC27" s="15"/>
      <c r="BD27" s="15"/>
      <c r="BE27" s="15"/>
      <c r="BF27" s="15"/>
      <c r="BG27" s="15"/>
      <c r="BH27" s="15"/>
      <c r="BI27" s="15">
        <v>0</v>
      </c>
      <c r="BJ27" s="15">
        <v>18528.47</v>
      </c>
      <c r="BK27" s="15">
        <v>8128.01</v>
      </c>
      <c r="BL27" s="15">
        <v>2419.25</v>
      </c>
      <c r="BM27" s="15">
        <v>60147.55</v>
      </c>
      <c r="BN27" s="15">
        <v>11692.67</v>
      </c>
      <c r="BO27" s="15">
        <v>49942.85</v>
      </c>
      <c r="BP27" s="15">
        <v>27337.99</v>
      </c>
      <c r="BQ27" s="15">
        <v>0</v>
      </c>
      <c r="BR27" s="15">
        <v>0</v>
      </c>
      <c r="BS27" s="15">
        <v>0</v>
      </c>
      <c r="BT27" s="15">
        <v>0</v>
      </c>
      <c r="BU27" s="15">
        <v>0</v>
      </c>
      <c r="BV27" s="202">
        <f t="shared" si="4"/>
        <v>1775424.0200000003</v>
      </c>
      <c r="BW27" s="202">
        <f t="shared" si="5"/>
        <v>403847.40999999992</v>
      </c>
      <c r="BX27" s="202">
        <f t="shared" si="0"/>
        <v>-24333.590000000084</v>
      </c>
      <c r="BY27" s="202">
        <f t="shared" si="6"/>
        <v>0</v>
      </c>
      <c r="BZ27" s="202">
        <f t="shared" si="1"/>
        <v>-24333.590000000084</v>
      </c>
      <c r="CA27" s="15">
        <v>4617</v>
      </c>
      <c r="CB27" s="15">
        <v>21772.44</v>
      </c>
      <c r="CC27" s="15">
        <v>0</v>
      </c>
      <c r="CD27" s="15">
        <v>0</v>
      </c>
      <c r="CE27" s="202">
        <f t="shared" si="7"/>
        <v>21772.44</v>
      </c>
      <c r="CF27" s="15">
        <v>0</v>
      </c>
      <c r="CG27" s="15">
        <v>13328.9</v>
      </c>
      <c r="CH27" s="15">
        <v>0</v>
      </c>
      <c r="CI27" s="15">
        <v>11622.2</v>
      </c>
      <c r="CJ27" s="202">
        <f t="shared" si="8"/>
        <v>24951.1</v>
      </c>
      <c r="CK27" s="15">
        <f t="shared" si="9"/>
        <v>-3178.66</v>
      </c>
      <c r="CL27" s="203">
        <f t="shared" si="10"/>
        <v>1438.3400000000001</v>
      </c>
      <c r="CM27" s="203">
        <f t="shared" si="2"/>
        <v>-22895.250000000084</v>
      </c>
      <c r="CP27">
        <f>_xlfn.XLOOKUP(D27,'2024-25 Budgets'!$5:$5,'2024-25 Budgets'!$68:$68)</f>
        <v>-24334</v>
      </c>
      <c r="CQ27">
        <f>_xlfn.XLOOKUP(D27,'2024-25 Budgets'!$5:$5,'2024-25 Budgets'!$85:$85)</f>
        <v>1438</v>
      </c>
      <c r="CR27">
        <f t="shared" si="11"/>
        <v>-22896</v>
      </c>
      <c r="CT27" s="203">
        <f t="shared" si="12"/>
        <v>-0.40999999991618097</v>
      </c>
      <c r="CU27" s="203">
        <f t="shared" si="13"/>
        <v>-0.34000000000014552</v>
      </c>
      <c r="CV27" s="203">
        <f t="shared" si="14"/>
        <v>-0.74999999991632649</v>
      </c>
    </row>
    <row r="28" spans="1:100">
      <c r="A28" t="s">
        <v>146</v>
      </c>
      <c r="B28" t="s">
        <v>124</v>
      </c>
      <c r="C28">
        <v>101275</v>
      </c>
      <c r="D28" s="3">
        <v>3022021</v>
      </c>
      <c r="E28" s="3">
        <v>2021</v>
      </c>
      <c r="F28">
        <v>10061</v>
      </c>
      <c r="G28">
        <v>90061</v>
      </c>
      <c r="H28">
        <v>938618</v>
      </c>
      <c r="I28">
        <v>144885</v>
      </c>
      <c r="J28">
        <v>0</v>
      </c>
      <c r="K28">
        <v>144885</v>
      </c>
      <c r="L28" s="15">
        <v>2514197.25</v>
      </c>
      <c r="M28" s="15">
        <v>0</v>
      </c>
      <c r="N28" s="15">
        <v>160707.44</v>
      </c>
      <c r="O28" s="15">
        <v>0</v>
      </c>
      <c r="P28" s="15">
        <v>192275.03</v>
      </c>
      <c r="Q28" s="15">
        <v>200</v>
      </c>
      <c r="R28" s="15">
        <v>81029.47</v>
      </c>
      <c r="S28" s="15">
        <v>107047.24</v>
      </c>
      <c r="T28" s="15">
        <v>41416.080000000002</v>
      </c>
      <c r="U28" s="15">
        <v>16019.75</v>
      </c>
      <c r="V28" s="15">
        <v>0</v>
      </c>
      <c r="W28" s="15">
        <v>0</v>
      </c>
      <c r="X28" s="15">
        <v>13324.33</v>
      </c>
      <c r="Y28" s="15">
        <v>10939.21</v>
      </c>
      <c r="Z28" s="15">
        <v>0</v>
      </c>
      <c r="AA28" s="15">
        <v>0</v>
      </c>
      <c r="AB28" s="15">
        <v>0</v>
      </c>
      <c r="AC28" s="15">
        <v>0</v>
      </c>
      <c r="AD28" s="15">
        <v>0</v>
      </c>
      <c r="AE28" s="15">
        <v>33730.01</v>
      </c>
      <c r="AF28" s="15">
        <v>62836</v>
      </c>
      <c r="AG28" s="202">
        <f t="shared" si="3"/>
        <v>3233721.81</v>
      </c>
      <c r="AH28" s="15">
        <v>1166010.02</v>
      </c>
      <c r="AI28" s="15">
        <v>0</v>
      </c>
      <c r="AJ28" s="15">
        <v>824636.21</v>
      </c>
      <c r="AK28" s="15">
        <v>98592.29</v>
      </c>
      <c r="AL28" s="15">
        <v>134966.63</v>
      </c>
      <c r="AM28" s="15">
        <v>0</v>
      </c>
      <c r="AN28" s="15">
        <v>53689.06</v>
      </c>
      <c r="AO28" s="15">
        <v>16119.83</v>
      </c>
      <c r="AP28" s="15">
        <v>13166.78</v>
      </c>
      <c r="AQ28" s="15">
        <v>659.02</v>
      </c>
      <c r="AR28" s="15">
        <v>0</v>
      </c>
      <c r="AS28" s="15">
        <v>25912.11</v>
      </c>
      <c r="AT28" s="15">
        <v>12654.96</v>
      </c>
      <c r="AU28" s="15">
        <v>70100.87</v>
      </c>
      <c r="AV28" s="15">
        <v>23784.69</v>
      </c>
      <c r="AW28" s="15">
        <v>162912</v>
      </c>
      <c r="AX28" s="15">
        <v>58112</v>
      </c>
      <c r="AY28" s="15">
        <v>25479.43</v>
      </c>
      <c r="AZ28" s="15">
        <v>79404.960000000006</v>
      </c>
      <c r="BA28" s="15">
        <v>10136.08</v>
      </c>
      <c r="BB28" s="15"/>
      <c r="BC28" s="15"/>
      <c r="BD28" s="15"/>
      <c r="BE28" s="15"/>
      <c r="BF28" s="15"/>
      <c r="BG28" s="15"/>
      <c r="BH28" s="15"/>
      <c r="BI28" s="15">
        <v>0</v>
      </c>
      <c r="BJ28" s="15">
        <v>19204</v>
      </c>
      <c r="BK28" s="15">
        <v>18351.39</v>
      </c>
      <c r="BL28" s="15">
        <v>10445.07</v>
      </c>
      <c r="BM28" s="15">
        <v>145187.18</v>
      </c>
      <c r="BN28" s="15">
        <v>140273.18</v>
      </c>
      <c r="BO28" s="15">
        <v>160034.32</v>
      </c>
      <c r="BP28" s="15">
        <v>60465.07</v>
      </c>
      <c r="BQ28" s="15">
        <v>0</v>
      </c>
      <c r="BR28" s="15">
        <v>0</v>
      </c>
      <c r="BS28" s="15">
        <v>0</v>
      </c>
      <c r="BT28" s="15">
        <v>0</v>
      </c>
      <c r="BU28" s="15">
        <v>0</v>
      </c>
      <c r="BV28" s="202">
        <f t="shared" si="4"/>
        <v>3330297.15</v>
      </c>
      <c r="BW28" s="202">
        <f t="shared" si="5"/>
        <v>-96575.339999999851</v>
      </c>
      <c r="BX28" s="202">
        <f t="shared" si="0"/>
        <v>48309.660000000149</v>
      </c>
      <c r="BY28" s="202">
        <f t="shared" si="6"/>
        <v>0</v>
      </c>
      <c r="BZ28" s="202">
        <f t="shared" si="1"/>
        <v>48309.660000000149</v>
      </c>
      <c r="CA28" s="15">
        <v>10677</v>
      </c>
      <c r="CB28" s="15">
        <v>9197.5</v>
      </c>
      <c r="CC28" s="15">
        <v>0</v>
      </c>
      <c r="CD28" s="15">
        <v>0</v>
      </c>
      <c r="CE28" s="202">
        <f t="shared" si="7"/>
        <v>9197.5</v>
      </c>
      <c r="CF28" s="15">
        <v>0</v>
      </c>
      <c r="CG28" s="15">
        <v>7203.7</v>
      </c>
      <c r="CH28" s="15">
        <v>0</v>
      </c>
      <c r="CI28" s="15">
        <v>0</v>
      </c>
      <c r="CJ28" s="202">
        <f t="shared" si="8"/>
        <v>7203.7</v>
      </c>
      <c r="CK28" s="15">
        <f t="shared" si="9"/>
        <v>1993.8000000000002</v>
      </c>
      <c r="CL28" s="203">
        <f t="shared" si="10"/>
        <v>12670.8</v>
      </c>
      <c r="CM28" s="203">
        <f t="shared" si="2"/>
        <v>60980.460000000152</v>
      </c>
      <c r="CP28">
        <f>_xlfn.XLOOKUP(D28,'2024-25 Budgets'!$5:$5,'2024-25 Budgets'!$68:$68)</f>
        <v>48310</v>
      </c>
      <c r="CQ28">
        <f>_xlfn.XLOOKUP(D28,'2024-25 Budgets'!$5:$5,'2024-25 Budgets'!$85:$85)</f>
        <v>12671</v>
      </c>
      <c r="CR28">
        <f t="shared" si="11"/>
        <v>60981</v>
      </c>
      <c r="CT28" s="203">
        <f t="shared" si="12"/>
        <v>0.33999999985098839</v>
      </c>
      <c r="CU28" s="203">
        <f t="shared" si="13"/>
        <v>0.2000000000007276</v>
      </c>
      <c r="CV28" s="203">
        <f t="shared" si="14"/>
        <v>0.53999999984807801</v>
      </c>
    </row>
    <row r="29" spans="1:100">
      <c r="A29" t="s">
        <v>147</v>
      </c>
      <c r="B29" t="s">
        <v>124</v>
      </c>
      <c r="C29">
        <v>101277</v>
      </c>
      <c r="D29" s="3">
        <v>3022023</v>
      </c>
      <c r="E29" s="3">
        <v>2023</v>
      </c>
      <c r="F29">
        <v>10063</v>
      </c>
      <c r="G29">
        <v>90063</v>
      </c>
      <c r="H29">
        <v>938620</v>
      </c>
      <c r="I29">
        <v>107248</v>
      </c>
      <c r="J29">
        <v>0</v>
      </c>
      <c r="K29">
        <v>107248</v>
      </c>
      <c r="L29" s="15">
        <v>2592832.8199999998</v>
      </c>
      <c r="M29" s="15">
        <v>0</v>
      </c>
      <c r="N29" s="15">
        <v>187572.47</v>
      </c>
      <c r="O29" s="15">
        <v>0</v>
      </c>
      <c r="P29" s="15">
        <v>232800</v>
      </c>
      <c r="Q29" s="15">
        <v>0</v>
      </c>
      <c r="R29" s="15">
        <v>169233.45</v>
      </c>
      <c r="S29" s="15">
        <v>6657</v>
      </c>
      <c r="T29" s="15">
        <v>11015.56</v>
      </c>
      <c r="U29" s="15">
        <v>13122.83</v>
      </c>
      <c r="V29" s="15">
        <v>0</v>
      </c>
      <c r="W29" s="15">
        <v>0</v>
      </c>
      <c r="X29" s="15">
        <v>12795.72</v>
      </c>
      <c r="Y29" s="15">
        <v>2791.63</v>
      </c>
      <c r="Z29" s="15">
        <v>0</v>
      </c>
      <c r="AA29" s="15">
        <v>0</v>
      </c>
      <c r="AB29" s="15">
        <v>0</v>
      </c>
      <c r="AC29" s="15">
        <v>0</v>
      </c>
      <c r="AD29" s="15">
        <v>0</v>
      </c>
      <c r="AE29" s="15">
        <v>40402</v>
      </c>
      <c r="AF29" s="15">
        <v>68912</v>
      </c>
      <c r="AG29" s="202">
        <f t="shared" si="3"/>
        <v>3338135.4800000004</v>
      </c>
      <c r="AH29" s="15">
        <v>1258790.81</v>
      </c>
      <c r="AI29" s="15">
        <v>0</v>
      </c>
      <c r="AJ29" s="15">
        <v>842110.32</v>
      </c>
      <c r="AK29" s="15">
        <v>81741.05</v>
      </c>
      <c r="AL29" s="15">
        <v>236373.54</v>
      </c>
      <c r="AM29" s="15">
        <v>0</v>
      </c>
      <c r="AN29" s="15">
        <v>36057.47</v>
      </c>
      <c r="AO29" s="15">
        <v>19362.02</v>
      </c>
      <c r="AP29" s="15">
        <v>3803.7</v>
      </c>
      <c r="AQ29" s="15">
        <v>705.5</v>
      </c>
      <c r="AR29" s="15">
        <v>0</v>
      </c>
      <c r="AS29" s="15">
        <v>32322.03</v>
      </c>
      <c r="AT29" s="15">
        <v>9353</v>
      </c>
      <c r="AU29" s="15">
        <v>73131.520000000004</v>
      </c>
      <c r="AV29" s="15">
        <v>15831.77</v>
      </c>
      <c r="AW29" s="15">
        <v>105818.25</v>
      </c>
      <c r="AX29" s="15">
        <v>23952</v>
      </c>
      <c r="AY29" s="15">
        <v>7406.59</v>
      </c>
      <c r="AZ29" s="15">
        <v>100867.25</v>
      </c>
      <c r="BA29" s="15">
        <v>21233.65</v>
      </c>
      <c r="BB29" s="15"/>
      <c r="BC29" s="15"/>
      <c r="BD29" s="15"/>
      <c r="BE29" s="15"/>
      <c r="BF29" s="15"/>
      <c r="BG29" s="15"/>
      <c r="BH29" s="15"/>
      <c r="BI29" s="15">
        <v>0</v>
      </c>
      <c r="BJ29" s="15">
        <v>15920.74</v>
      </c>
      <c r="BK29" s="15">
        <v>16998.62</v>
      </c>
      <c r="BL29" s="15">
        <v>12666.09</v>
      </c>
      <c r="BM29" s="15">
        <v>160080.51999999999</v>
      </c>
      <c r="BN29" s="15">
        <v>92713.63</v>
      </c>
      <c r="BO29" s="15">
        <v>210425.5</v>
      </c>
      <c r="BP29" s="15">
        <v>36477.18</v>
      </c>
      <c r="BQ29" s="15">
        <v>0</v>
      </c>
      <c r="BR29" s="15">
        <v>0</v>
      </c>
      <c r="BS29" s="15">
        <v>0</v>
      </c>
      <c r="BT29" s="15">
        <v>0</v>
      </c>
      <c r="BU29" s="15">
        <v>0</v>
      </c>
      <c r="BV29" s="202">
        <f t="shared" si="4"/>
        <v>3414142.75</v>
      </c>
      <c r="BW29" s="202">
        <f t="shared" si="5"/>
        <v>-76007.269999999553</v>
      </c>
      <c r="BX29" s="202">
        <f t="shared" si="0"/>
        <v>31240.730000000447</v>
      </c>
      <c r="BY29" s="202">
        <f t="shared" si="6"/>
        <v>0</v>
      </c>
      <c r="BZ29" s="202">
        <f t="shared" si="1"/>
        <v>31240.730000000447</v>
      </c>
      <c r="CA29" s="15">
        <v>21245</v>
      </c>
      <c r="CB29" s="15">
        <v>9339.25</v>
      </c>
      <c r="CC29" s="15">
        <v>0</v>
      </c>
      <c r="CD29" s="15">
        <v>0</v>
      </c>
      <c r="CE29" s="202">
        <f t="shared" si="7"/>
        <v>9339.25</v>
      </c>
      <c r="CF29" s="15">
        <v>0</v>
      </c>
      <c r="CG29" s="15">
        <v>21883</v>
      </c>
      <c r="CH29" s="15">
        <v>0</v>
      </c>
      <c r="CI29" s="15">
        <v>0</v>
      </c>
      <c r="CJ29" s="202">
        <f t="shared" si="8"/>
        <v>21883</v>
      </c>
      <c r="CK29" s="15">
        <f t="shared" si="9"/>
        <v>-12543.75</v>
      </c>
      <c r="CL29" s="203">
        <f t="shared" si="10"/>
        <v>8701.25</v>
      </c>
      <c r="CM29" s="203">
        <f t="shared" si="2"/>
        <v>39941.980000000447</v>
      </c>
      <c r="CP29">
        <f>_xlfn.XLOOKUP(D29,'2024-25 Budgets'!$5:$5,'2024-25 Budgets'!$68:$68)</f>
        <v>31240</v>
      </c>
      <c r="CQ29">
        <f>_xlfn.XLOOKUP(D29,'2024-25 Budgets'!$5:$5,'2024-25 Budgets'!$85:$85)</f>
        <v>8701</v>
      </c>
      <c r="CR29">
        <f t="shared" si="11"/>
        <v>39941</v>
      </c>
      <c r="CT29" s="203">
        <f t="shared" si="12"/>
        <v>-0.73000000044703484</v>
      </c>
      <c r="CU29" s="203">
        <f t="shared" si="13"/>
        <v>-0.25</v>
      </c>
      <c r="CV29" s="203">
        <f t="shared" si="14"/>
        <v>-0.98000000044703484</v>
      </c>
    </row>
    <row r="30" spans="1:100">
      <c r="A30" t="s">
        <v>148</v>
      </c>
      <c r="B30" t="s">
        <v>124</v>
      </c>
      <c r="C30">
        <v>101278</v>
      </c>
      <c r="D30" s="3">
        <v>3022024</v>
      </c>
      <c r="E30" s="3">
        <v>2024</v>
      </c>
      <c r="F30">
        <v>10064</v>
      </c>
      <c r="G30">
        <v>90064</v>
      </c>
      <c r="H30">
        <v>938621</v>
      </c>
      <c r="I30">
        <v>-168469</v>
      </c>
      <c r="J30">
        <v>10888</v>
      </c>
      <c r="K30">
        <v>-157581</v>
      </c>
      <c r="L30" s="15">
        <v>1531582.63</v>
      </c>
      <c r="M30" s="15">
        <v>0</v>
      </c>
      <c r="N30" s="15">
        <v>104288</v>
      </c>
      <c r="O30" s="15">
        <v>0</v>
      </c>
      <c r="P30" s="15">
        <v>126760.52</v>
      </c>
      <c r="Q30" s="15">
        <v>35200</v>
      </c>
      <c r="R30" s="15">
        <v>32621.07</v>
      </c>
      <c r="S30" s="15">
        <v>14064.9</v>
      </c>
      <c r="T30" s="15">
        <v>4544.58</v>
      </c>
      <c r="U30" s="15">
        <v>6258.54</v>
      </c>
      <c r="V30" s="15">
        <v>0</v>
      </c>
      <c r="W30" s="15">
        <v>0</v>
      </c>
      <c r="X30" s="15">
        <v>98926.32</v>
      </c>
      <c r="Y30" s="15">
        <v>9271.25</v>
      </c>
      <c r="Z30" s="15">
        <v>0</v>
      </c>
      <c r="AA30" s="15">
        <v>201514.3</v>
      </c>
      <c r="AB30" s="15">
        <v>0</v>
      </c>
      <c r="AC30" s="15">
        <v>0</v>
      </c>
      <c r="AD30" s="15">
        <v>0</v>
      </c>
      <c r="AE30" s="15">
        <v>24074.880000000001</v>
      </c>
      <c r="AF30" s="15">
        <v>35849</v>
      </c>
      <c r="AG30" s="202">
        <f t="shared" si="3"/>
        <v>2224955.9899999998</v>
      </c>
      <c r="AH30" s="15">
        <v>703642.85800000001</v>
      </c>
      <c r="AI30" s="15">
        <v>0</v>
      </c>
      <c r="AJ30" s="15">
        <v>356856.37</v>
      </c>
      <c r="AK30" s="15">
        <v>35977.11</v>
      </c>
      <c r="AL30" s="15">
        <v>98989.82</v>
      </c>
      <c r="AM30" s="15">
        <v>0</v>
      </c>
      <c r="AN30" s="15">
        <v>310231.08</v>
      </c>
      <c r="AO30" s="15">
        <v>6658.41</v>
      </c>
      <c r="AP30" s="15">
        <v>1056</v>
      </c>
      <c r="AQ30" s="15">
        <v>335.32</v>
      </c>
      <c r="AR30" s="15">
        <v>0</v>
      </c>
      <c r="AS30" s="15">
        <v>5274.65</v>
      </c>
      <c r="AT30" s="15">
        <v>2898.2599999999998</v>
      </c>
      <c r="AU30" s="15">
        <v>34908.839999999997</v>
      </c>
      <c r="AV30" s="15">
        <v>4438.67</v>
      </c>
      <c r="AW30" s="15">
        <v>65373.850000000006</v>
      </c>
      <c r="AX30" s="15">
        <v>50714.82</v>
      </c>
      <c r="AY30" s="15">
        <v>14638.56</v>
      </c>
      <c r="AZ30" s="15">
        <v>36324.5</v>
      </c>
      <c r="BA30" s="15">
        <v>17502.18</v>
      </c>
      <c r="BB30" s="15"/>
      <c r="BC30" s="15"/>
      <c r="BD30" s="15"/>
      <c r="BE30" s="15"/>
      <c r="BF30" s="15"/>
      <c r="BG30" s="15"/>
      <c r="BH30" s="15"/>
      <c r="BI30" s="15">
        <v>0</v>
      </c>
      <c r="BJ30" s="15">
        <v>11964.18</v>
      </c>
      <c r="BK30" s="15">
        <v>8178.28</v>
      </c>
      <c r="BL30" s="15">
        <v>3188.55</v>
      </c>
      <c r="BM30" s="15">
        <v>81214.47</v>
      </c>
      <c r="BN30" s="15">
        <v>8094.5</v>
      </c>
      <c r="BO30" s="15">
        <v>66678.789999999994</v>
      </c>
      <c r="BP30" s="15">
        <v>52130.46</v>
      </c>
      <c r="BQ30" s="15">
        <v>0</v>
      </c>
      <c r="BR30" s="15">
        <v>0</v>
      </c>
      <c r="BS30" s="15">
        <v>0</v>
      </c>
      <c r="BT30" s="15">
        <v>128310.97</v>
      </c>
      <c r="BU30" s="15">
        <v>30113.84</v>
      </c>
      <c r="BV30" s="202">
        <f t="shared" si="4"/>
        <v>2135695.3380000005</v>
      </c>
      <c r="BW30" s="202">
        <f t="shared" si="5"/>
        <v>89260.651999999303</v>
      </c>
      <c r="BX30" s="202">
        <f t="shared" si="0"/>
        <v>-122297.83800000075</v>
      </c>
      <c r="BY30" s="202">
        <f t="shared" si="6"/>
        <v>53977.489999999991</v>
      </c>
      <c r="BZ30" s="202">
        <f t="shared" si="1"/>
        <v>-68320.348000000697</v>
      </c>
      <c r="CA30" s="15">
        <v>21150</v>
      </c>
      <c r="CB30" s="15">
        <v>6663.1</v>
      </c>
      <c r="CC30" s="15">
        <v>0</v>
      </c>
      <c r="CD30" s="15">
        <v>0</v>
      </c>
      <c r="CE30" s="202">
        <f t="shared" si="7"/>
        <v>6663.1</v>
      </c>
      <c r="CF30" s="15"/>
      <c r="CG30" s="15"/>
      <c r="CH30" s="15"/>
      <c r="CI30" s="15"/>
      <c r="CJ30" s="202">
        <f t="shared" si="8"/>
        <v>0</v>
      </c>
      <c r="CK30" s="15">
        <f t="shared" si="9"/>
        <v>6663.1</v>
      </c>
      <c r="CL30" s="203">
        <f t="shared" si="10"/>
        <v>27813.1</v>
      </c>
      <c r="CM30" s="203">
        <f t="shared" si="2"/>
        <v>-40507.248000000698</v>
      </c>
      <c r="CP30">
        <f>_xlfn.XLOOKUP(D30,'2024-25 Budgets'!$5:$5,'2024-25 Budgets'!$68:$68)</f>
        <v>-68320</v>
      </c>
      <c r="CQ30">
        <f>_xlfn.XLOOKUP(D30,'2024-25 Budgets'!$5:$5,'2024-25 Budgets'!$85:$85)</f>
        <v>27813</v>
      </c>
      <c r="CR30">
        <f t="shared" si="11"/>
        <v>-40507</v>
      </c>
      <c r="CT30" s="203">
        <f t="shared" si="12"/>
        <v>0.34800000069662929</v>
      </c>
      <c r="CU30" s="203">
        <f t="shared" si="13"/>
        <v>-9.9999999998544808E-2</v>
      </c>
      <c r="CV30" s="203">
        <f t="shared" si="14"/>
        <v>0.24800000069808448</v>
      </c>
    </row>
    <row r="31" spans="1:100">
      <c r="A31" t="s">
        <v>149</v>
      </c>
      <c r="B31" t="s">
        <v>124</v>
      </c>
      <c r="C31">
        <v>101279</v>
      </c>
      <c r="D31" s="3">
        <v>3022025</v>
      </c>
      <c r="E31" s="3">
        <v>2025</v>
      </c>
      <c r="F31">
        <v>10065</v>
      </c>
      <c r="G31">
        <v>90065</v>
      </c>
      <c r="H31">
        <v>938622</v>
      </c>
      <c r="I31">
        <v>71087</v>
      </c>
      <c r="J31">
        <v>0</v>
      </c>
      <c r="K31">
        <v>71087</v>
      </c>
      <c r="L31" s="15">
        <v>1577309.42</v>
      </c>
      <c r="M31" s="15">
        <v>62797.4</v>
      </c>
      <c r="N31" s="15">
        <v>0</v>
      </c>
      <c r="O31" s="15">
        <v>0</v>
      </c>
      <c r="P31" s="15">
        <v>21589.99</v>
      </c>
      <c r="Q31" s="15">
        <v>400</v>
      </c>
      <c r="R31" s="15">
        <v>61596.99</v>
      </c>
      <c r="S31" s="15">
        <v>45806.79</v>
      </c>
      <c r="T31" s="15">
        <v>28247.82</v>
      </c>
      <c r="U31" s="15">
        <v>13997.26</v>
      </c>
      <c r="V31" s="15">
        <v>0</v>
      </c>
      <c r="W31" s="15">
        <v>0</v>
      </c>
      <c r="X31" s="15">
        <v>78640.59</v>
      </c>
      <c r="Y31" s="15">
        <v>36388.61</v>
      </c>
      <c r="Z31" s="15">
        <v>0</v>
      </c>
      <c r="AA31" s="15">
        <v>0</v>
      </c>
      <c r="AB31" s="15">
        <v>0</v>
      </c>
      <c r="AC31" s="15">
        <v>0</v>
      </c>
      <c r="AD31" s="15">
        <v>0</v>
      </c>
      <c r="AE31" s="15">
        <v>2973.12</v>
      </c>
      <c r="AF31" s="15">
        <v>78960</v>
      </c>
      <c r="AG31" s="202">
        <f t="shared" si="3"/>
        <v>2008707.9900000002</v>
      </c>
      <c r="AH31" s="15">
        <v>996204.37</v>
      </c>
      <c r="AI31" s="15">
        <v>24311.56</v>
      </c>
      <c r="AJ31" s="15">
        <v>297875.67</v>
      </c>
      <c r="AK31" s="15">
        <v>86398.76</v>
      </c>
      <c r="AL31" s="15">
        <v>71246.83</v>
      </c>
      <c r="AM31" s="15">
        <v>0</v>
      </c>
      <c r="AN31" s="15">
        <v>44832.6</v>
      </c>
      <c r="AO31" s="15">
        <v>9014.7099999999991</v>
      </c>
      <c r="AP31" s="15">
        <v>2906.51</v>
      </c>
      <c r="AQ31" s="15">
        <v>532.86</v>
      </c>
      <c r="AR31" s="15">
        <v>0</v>
      </c>
      <c r="AS31" s="15">
        <v>4616.21</v>
      </c>
      <c r="AT31" s="15">
        <v>0</v>
      </c>
      <c r="AU31" s="15">
        <v>2444.6</v>
      </c>
      <c r="AV31" s="15">
        <v>3966.8</v>
      </c>
      <c r="AW31" s="15">
        <v>56119.839999999997</v>
      </c>
      <c r="AX31" s="15">
        <v>34048</v>
      </c>
      <c r="AY31" s="15">
        <v>5529.85</v>
      </c>
      <c r="AZ31" s="15">
        <v>101659.13</v>
      </c>
      <c r="BA31" s="15">
        <v>7183.78</v>
      </c>
      <c r="BB31" s="15"/>
      <c r="BC31" s="15"/>
      <c r="BD31" s="15"/>
      <c r="BE31" s="15"/>
      <c r="BF31" s="15"/>
      <c r="BG31" s="15"/>
      <c r="BH31" s="15"/>
      <c r="BI31" s="15">
        <v>0</v>
      </c>
      <c r="BJ31" s="15">
        <v>9364.23</v>
      </c>
      <c r="BK31" s="15">
        <v>12483.69</v>
      </c>
      <c r="BL31" s="15">
        <v>6112.92</v>
      </c>
      <c r="BM31" s="15">
        <v>110761.36</v>
      </c>
      <c r="BN31" s="15">
        <v>10990.3</v>
      </c>
      <c r="BO31" s="15">
        <v>69711.88</v>
      </c>
      <c r="BP31" s="15">
        <v>34484.06</v>
      </c>
      <c r="BQ31" s="15">
        <v>0</v>
      </c>
      <c r="BR31" s="15">
        <v>0</v>
      </c>
      <c r="BS31" s="15">
        <v>23065</v>
      </c>
      <c r="BT31" s="15">
        <v>0</v>
      </c>
      <c r="BU31" s="15">
        <v>0</v>
      </c>
      <c r="BV31" s="202">
        <f t="shared" si="4"/>
        <v>2025865.5200000009</v>
      </c>
      <c r="BW31" s="202">
        <f t="shared" si="5"/>
        <v>-17157.530000000726</v>
      </c>
      <c r="BX31" s="202">
        <f t="shared" si="0"/>
        <v>53929.469999999274</v>
      </c>
      <c r="BY31" s="202">
        <f t="shared" si="6"/>
        <v>0</v>
      </c>
      <c r="BZ31" s="202">
        <f t="shared" si="1"/>
        <v>53929.469999999274</v>
      </c>
      <c r="CA31" s="15">
        <v>19874</v>
      </c>
      <c r="CB31" s="15">
        <v>7566.25</v>
      </c>
      <c r="CC31" s="15">
        <v>0</v>
      </c>
      <c r="CD31" s="15">
        <v>23065</v>
      </c>
      <c r="CE31" s="202">
        <f t="shared" si="7"/>
        <v>30631.25</v>
      </c>
      <c r="CF31" s="15">
        <v>0</v>
      </c>
      <c r="CG31" s="15">
        <v>20999.99</v>
      </c>
      <c r="CH31" s="15">
        <v>0</v>
      </c>
      <c r="CI31" s="15">
        <v>6260</v>
      </c>
      <c r="CJ31" s="202">
        <f t="shared" si="8"/>
        <v>27259.99</v>
      </c>
      <c r="CK31" s="15">
        <f t="shared" si="9"/>
        <v>3371.2599999999984</v>
      </c>
      <c r="CL31" s="203">
        <f t="shared" si="10"/>
        <v>23245.26</v>
      </c>
      <c r="CM31" s="203">
        <f t="shared" si="2"/>
        <v>77174.729999999268</v>
      </c>
      <c r="CP31">
        <f>_xlfn.XLOOKUP(D31,'2024-25 Budgets'!$5:$5,'2024-25 Budgets'!$68:$68)</f>
        <v>53929</v>
      </c>
      <c r="CQ31">
        <f>_xlfn.XLOOKUP(D31,'2024-25 Budgets'!$5:$5,'2024-25 Budgets'!$85:$85)</f>
        <v>23245</v>
      </c>
      <c r="CR31">
        <f t="shared" si="11"/>
        <v>77174</v>
      </c>
      <c r="CT31" s="203">
        <f t="shared" si="12"/>
        <v>-0.46999999927356839</v>
      </c>
      <c r="CU31" s="203">
        <f t="shared" si="13"/>
        <v>-0.25999999999839929</v>
      </c>
      <c r="CV31" s="203">
        <f t="shared" si="14"/>
        <v>-0.7299999992683297</v>
      </c>
    </row>
    <row r="32" spans="1:100">
      <c r="A32" t="s">
        <v>150</v>
      </c>
      <c r="B32" t="s">
        <v>124</v>
      </c>
      <c r="C32">
        <v>101280</v>
      </c>
      <c r="D32" s="3">
        <v>3022026</v>
      </c>
      <c r="E32" s="3">
        <v>2026</v>
      </c>
      <c r="F32">
        <v>10066</v>
      </c>
      <c r="G32">
        <v>90066</v>
      </c>
      <c r="H32">
        <v>938623</v>
      </c>
      <c r="I32">
        <v>-256645</v>
      </c>
      <c r="J32">
        <v>0</v>
      </c>
      <c r="K32">
        <v>-256645</v>
      </c>
      <c r="L32" s="15">
        <v>2685483.57</v>
      </c>
      <c r="M32" s="15">
        <v>0</v>
      </c>
      <c r="N32" s="15">
        <v>109308.82</v>
      </c>
      <c r="O32" s="15">
        <v>0</v>
      </c>
      <c r="P32" s="15">
        <v>114879.99</v>
      </c>
      <c r="Q32" s="15">
        <v>0</v>
      </c>
      <c r="R32" s="15">
        <v>79963</v>
      </c>
      <c r="S32" s="15">
        <v>62058.93</v>
      </c>
      <c r="T32" s="15">
        <v>1270.3800000000001</v>
      </c>
      <c r="U32" s="15">
        <v>18520.47</v>
      </c>
      <c r="V32" s="15">
        <v>0</v>
      </c>
      <c r="W32" s="15">
        <v>0</v>
      </c>
      <c r="X32" s="15">
        <v>200381.27</v>
      </c>
      <c r="Y32" s="15">
        <v>13967.73</v>
      </c>
      <c r="Z32" s="15">
        <v>0</v>
      </c>
      <c r="AA32" s="15">
        <v>0</v>
      </c>
      <c r="AB32" s="15">
        <v>0</v>
      </c>
      <c r="AC32" s="15">
        <v>0</v>
      </c>
      <c r="AD32" s="15">
        <v>0</v>
      </c>
      <c r="AE32" s="15">
        <v>19798.12</v>
      </c>
      <c r="AF32" s="15">
        <v>79607</v>
      </c>
      <c r="AG32" s="202">
        <f t="shared" si="3"/>
        <v>3385239.2800000003</v>
      </c>
      <c r="AH32" s="15">
        <v>1333139.8400000001</v>
      </c>
      <c r="AI32" s="15">
        <v>914.38</v>
      </c>
      <c r="AJ32" s="15">
        <v>704942.06</v>
      </c>
      <c r="AK32" s="15">
        <v>54890.13</v>
      </c>
      <c r="AL32" s="15">
        <v>151366.29</v>
      </c>
      <c r="AM32" s="15">
        <v>0</v>
      </c>
      <c r="AN32" s="15">
        <v>98265.79</v>
      </c>
      <c r="AO32" s="15">
        <v>17005.88</v>
      </c>
      <c r="AP32" s="15">
        <v>2641.87</v>
      </c>
      <c r="AQ32" s="15">
        <v>751.98</v>
      </c>
      <c r="AR32" s="15">
        <v>0</v>
      </c>
      <c r="AS32" s="15">
        <v>31228.560000000001</v>
      </c>
      <c r="AT32" s="15">
        <v>4426.7</v>
      </c>
      <c r="AU32" s="15">
        <v>66733.16</v>
      </c>
      <c r="AV32" s="15">
        <v>4905.3</v>
      </c>
      <c r="AW32" s="15">
        <v>108581.75999999999</v>
      </c>
      <c r="AX32" s="15">
        <v>42997.34</v>
      </c>
      <c r="AY32" s="15">
        <v>16305.09</v>
      </c>
      <c r="AZ32" s="15">
        <v>95820.67</v>
      </c>
      <c r="BA32" s="15">
        <v>17478.849999999999</v>
      </c>
      <c r="BB32" s="15"/>
      <c r="BC32" s="15"/>
      <c r="BD32" s="15"/>
      <c r="BE32" s="15"/>
      <c r="BF32" s="15"/>
      <c r="BG32" s="15"/>
      <c r="BH32" s="15"/>
      <c r="BI32" s="15">
        <v>0</v>
      </c>
      <c r="BJ32" s="15">
        <v>21069.06</v>
      </c>
      <c r="BK32" s="15">
        <v>18488.560000000001</v>
      </c>
      <c r="BL32" s="15">
        <v>717.75</v>
      </c>
      <c r="BM32" s="15">
        <v>146080.37</v>
      </c>
      <c r="BN32" s="15">
        <v>79840.06</v>
      </c>
      <c r="BO32" s="15">
        <v>154387.63</v>
      </c>
      <c r="BP32" s="15">
        <v>54725.82</v>
      </c>
      <c r="BQ32" s="15">
        <v>0</v>
      </c>
      <c r="BR32" s="15">
        <v>0</v>
      </c>
      <c r="BS32" s="15">
        <v>0</v>
      </c>
      <c r="BT32" s="15">
        <v>0</v>
      </c>
      <c r="BU32" s="15">
        <v>0</v>
      </c>
      <c r="BV32" s="202">
        <f t="shared" si="4"/>
        <v>3227704.8999999994</v>
      </c>
      <c r="BW32" s="202">
        <f t="shared" si="5"/>
        <v>157534.38000000082</v>
      </c>
      <c r="BX32" s="202">
        <f t="shared" si="0"/>
        <v>-99110.61999999918</v>
      </c>
      <c r="BY32" s="202">
        <f t="shared" si="6"/>
        <v>0</v>
      </c>
      <c r="BZ32" s="202">
        <f t="shared" si="1"/>
        <v>-99110.61999999918</v>
      </c>
      <c r="CA32" s="15">
        <v>18750</v>
      </c>
      <c r="CB32" s="15">
        <v>9672.25</v>
      </c>
      <c r="CC32" s="15">
        <v>0</v>
      </c>
      <c r="CD32" s="15">
        <v>0</v>
      </c>
      <c r="CE32" s="202">
        <f t="shared" si="7"/>
        <v>9672.25</v>
      </c>
      <c r="CF32" s="15">
        <v>0</v>
      </c>
      <c r="CG32" s="15">
        <v>0</v>
      </c>
      <c r="CH32" s="15">
        <v>7819</v>
      </c>
      <c r="CI32" s="15">
        <v>0</v>
      </c>
      <c r="CJ32" s="202">
        <f t="shared" si="8"/>
        <v>7819</v>
      </c>
      <c r="CK32" s="15">
        <f t="shared" si="9"/>
        <v>1853.25</v>
      </c>
      <c r="CL32" s="203">
        <f t="shared" si="10"/>
        <v>20603.25</v>
      </c>
      <c r="CM32" s="203">
        <f t="shared" si="2"/>
        <v>-78507.36999999918</v>
      </c>
      <c r="CP32">
        <f>_xlfn.XLOOKUP(D32,'2024-25 Budgets'!$5:$5,'2024-25 Budgets'!$68:$68)</f>
        <v>-99110</v>
      </c>
      <c r="CQ32">
        <f>_xlfn.XLOOKUP(D32,'2024-25 Budgets'!$5:$5,'2024-25 Budgets'!$85:$85)</f>
        <v>20603</v>
      </c>
      <c r="CR32">
        <f t="shared" si="11"/>
        <v>-78507</v>
      </c>
      <c r="CT32" s="203">
        <f t="shared" si="12"/>
        <v>0.61999999918043613</v>
      </c>
      <c r="CU32" s="203">
        <f t="shared" si="13"/>
        <v>-0.25</v>
      </c>
      <c r="CV32" s="203">
        <f t="shared" si="14"/>
        <v>0.36999999918043613</v>
      </c>
    </row>
    <row r="33" spans="1:100">
      <c r="A33" t="s">
        <v>151</v>
      </c>
      <c r="B33" t="s">
        <v>124</v>
      </c>
      <c r="C33">
        <v>101282</v>
      </c>
      <c r="D33" s="3">
        <v>3022028</v>
      </c>
      <c r="E33" s="3">
        <v>2028</v>
      </c>
      <c r="F33">
        <v>10068</v>
      </c>
      <c r="G33">
        <v>90068</v>
      </c>
      <c r="H33">
        <v>938625</v>
      </c>
      <c r="I33">
        <v>-174959</v>
      </c>
      <c r="J33">
        <v>0</v>
      </c>
      <c r="K33">
        <v>-174959</v>
      </c>
      <c r="L33" s="15">
        <v>1410834.31</v>
      </c>
      <c r="M33" s="15">
        <v>0</v>
      </c>
      <c r="N33" s="15">
        <v>111300.38</v>
      </c>
      <c r="O33" s="15">
        <v>0</v>
      </c>
      <c r="P33" s="15">
        <v>77114.990000000005</v>
      </c>
      <c r="Q33" s="15">
        <v>4412.99</v>
      </c>
      <c r="R33" s="15">
        <v>34963.58</v>
      </c>
      <c r="S33" s="15">
        <v>13750</v>
      </c>
      <c r="T33" s="15">
        <v>7825.91</v>
      </c>
      <c r="U33" s="15">
        <v>492.19</v>
      </c>
      <c r="V33" s="15">
        <v>1600</v>
      </c>
      <c r="W33" s="15">
        <v>0</v>
      </c>
      <c r="X33" s="15">
        <v>7357.95</v>
      </c>
      <c r="Y33" s="15">
        <v>5680.74</v>
      </c>
      <c r="Z33" s="15">
        <v>0</v>
      </c>
      <c r="AA33" s="15">
        <v>0</v>
      </c>
      <c r="AB33" s="15">
        <v>0</v>
      </c>
      <c r="AC33" s="15">
        <v>0</v>
      </c>
      <c r="AD33" s="15">
        <v>0</v>
      </c>
      <c r="AE33" s="15">
        <v>11424.37</v>
      </c>
      <c r="AF33" s="15">
        <v>94132</v>
      </c>
      <c r="AG33" s="202">
        <f t="shared" si="3"/>
        <v>1780889.41</v>
      </c>
      <c r="AH33" s="15">
        <v>829220.5</v>
      </c>
      <c r="AI33" s="15">
        <v>586.20000000000005</v>
      </c>
      <c r="AJ33" s="15">
        <v>233633.82</v>
      </c>
      <c r="AK33" s="15">
        <v>44588.23</v>
      </c>
      <c r="AL33" s="15">
        <v>107726.99</v>
      </c>
      <c r="AM33" s="15">
        <v>0</v>
      </c>
      <c r="AN33" s="15">
        <v>37889.339999999997</v>
      </c>
      <c r="AO33" s="15">
        <v>9192.85</v>
      </c>
      <c r="AP33" s="15">
        <v>1517.8</v>
      </c>
      <c r="AQ33" s="15">
        <v>7987.54</v>
      </c>
      <c r="AR33" s="15">
        <v>0</v>
      </c>
      <c r="AS33" s="15">
        <v>23375.87</v>
      </c>
      <c r="AT33" s="15">
        <v>2912.74</v>
      </c>
      <c r="AU33" s="15">
        <v>21316.83</v>
      </c>
      <c r="AV33" s="15">
        <v>2616.54</v>
      </c>
      <c r="AW33" s="15">
        <v>39034.33</v>
      </c>
      <c r="AX33" s="15">
        <v>19542.8</v>
      </c>
      <c r="AY33" s="15">
        <v>9507.25</v>
      </c>
      <c r="AZ33" s="15">
        <v>20175.82</v>
      </c>
      <c r="BA33" s="15">
        <v>6712.2</v>
      </c>
      <c r="BB33" s="15"/>
      <c r="BC33" s="15"/>
      <c r="BD33" s="15"/>
      <c r="BE33" s="15"/>
      <c r="BF33" s="15"/>
      <c r="BG33" s="15"/>
      <c r="BH33" s="15"/>
      <c r="BI33" s="15">
        <v>0</v>
      </c>
      <c r="BJ33" s="15">
        <v>11237.09</v>
      </c>
      <c r="BK33" s="15">
        <v>9269.1299999999992</v>
      </c>
      <c r="BL33" s="15">
        <v>965.8</v>
      </c>
      <c r="BM33" s="15">
        <v>83748.240000000005</v>
      </c>
      <c r="BN33" s="15">
        <v>67711.08</v>
      </c>
      <c r="BO33" s="15">
        <v>229626.34</v>
      </c>
      <c r="BP33" s="15">
        <v>33007</v>
      </c>
      <c r="BQ33" s="15">
        <v>0</v>
      </c>
      <c r="BR33" s="15">
        <v>0</v>
      </c>
      <c r="BS33" s="15">
        <v>0</v>
      </c>
      <c r="BT33" s="15">
        <v>0</v>
      </c>
      <c r="BU33" s="15">
        <v>0</v>
      </c>
      <c r="BV33" s="202">
        <f t="shared" si="4"/>
        <v>1853102.3300000008</v>
      </c>
      <c r="BW33" s="202">
        <f t="shared" si="5"/>
        <v>-72212.920000000857</v>
      </c>
      <c r="BX33" s="202">
        <f t="shared" si="0"/>
        <v>-247171.92000000086</v>
      </c>
      <c r="BY33" s="202">
        <f t="shared" si="6"/>
        <v>0</v>
      </c>
      <c r="BZ33" s="202">
        <f t="shared" si="1"/>
        <v>-247171.92000000086</v>
      </c>
      <c r="CA33" s="15">
        <v>14763</v>
      </c>
      <c r="CB33" s="15">
        <v>6475</v>
      </c>
      <c r="CC33" s="15">
        <v>13664.65</v>
      </c>
      <c r="CD33" s="15">
        <v>0</v>
      </c>
      <c r="CE33" s="202">
        <f t="shared" si="7"/>
        <v>20139.650000000001</v>
      </c>
      <c r="CF33" s="15">
        <v>0</v>
      </c>
      <c r="CG33" s="15">
        <v>0</v>
      </c>
      <c r="CH33" s="15">
        <v>0</v>
      </c>
      <c r="CI33" s="15">
        <v>20106.400000000001</v>
      </c>
      <c r="CJ33" s="202">
        <f t="shared" si="8"/>
        <v>20106.400000000001</v>
      </c>
      <c r="CK33" s="15">
        <f t="shared" si="9"/>
        <v>33.25</v>
      </c>
      <c r="CL33" s="203">
        <f t="shared" si="10"/>
        <v>14796.25</v>
      </c>
      <c r="CM33" s="203">
        <f t="shared" si="2"/>
        <v>-232375.67000000086</v>
      </c>
      <c r="CP33">
        <f>_xlfn.XLOOKUP(D33,'2024-25 Budgets'!$5:$5,'2024-25 Budgets'!$68:$68)</f>
        <v>-247172</v>
      </c>
      <c r="CQ33">
        <f>_xlfn.XLOOKUP(D33,'2024-25 Budgets'!$5:$5,'2024-25 Budgets'!$85:$85)</f>
        <v>14796</v>
      </c>
      <c r="CR33">
        <f t="shared" si="11"/>
        <v>-232376</v>
      </c>
      <c r="CT33" s="203">
        <f t="shared" si="12"/>
        <v>-7.9999999143183231E-2</v>
      </c>
      <c r="CU33" s="203">
        <f t="shared" si="13"/>
        <v>-0.25</v>
      </c>
      <c r="CV33" s="203">
        <f t="shared" si="14"/>
        <v>-0.32999999914318323</v>
      </c>
    </row>
    <row r="34" spans="1:100">
      <c r="A34" t="s">
        <v>152</v>
      </c>
      <c r="B34" t="s">
        <v>124</v>
      </c>
      <c r="C34">
        <v>101281</v>
      </c>
      <c r="D34" s="3">
        <v>3022027</v>
      </c>
      <c r="E34" s="3">
        <v>2027</v>
      </c>
      <c r="F34">
        <v>10067</v>
      </c>
      <c r="G34">
        <v>90067</v>
      </c>
      <c r="H34">
        <v>938624</v>
      </c>
      <c r="I34">
        <v>-61244</v>
      </c>
      <c r="J34">
        <v>0</v>
      </c>
      <c r="K34">
        <v>-61244</v>
      </c>
      <c r="L34" s="15">
        <v>1801594.14</v>
      </c>
      <c r="M34" s="15">
        <v>0</v>
      </c>
      <c r="N34" s="15">
        <v>113971.09</v>
      </c>
      <c r="O34" s="15">
        <v>0</v>
      </c>
      <c r="P34" s="15">
        <v>137800</v>
      </c>
      <c r="Q34" s="15">
        <v>4944.42</v>
      </c>
      <c r="R34" s="15">
        <v>100689.72</v>
      </c>
      <c r="S34" s="15">
        <v>16205</v>
      </c>
      <c r="T34" s="15">
        <v>16657.259999999998</v>
      </c>
      <c r="U34" s="15">
        <v>22123.32</v>
      </c>
      <c r="V34" s="15">
        <v>0</v>
      </c>
      <c r="W34" s="15">
        <v>0</v>
      </c>
      <c r="X34" s="15">
        <v>37913.85</v>
      </c>
      <c r="Y34" s="15">
        <v>10557.28</v>
      </c>
      <c r="Z34" s="15">
        <v>0</v>
      </c>
      <c r="AA34" s="15">
        <v>0</v>
      </c>
      <c r="AB34" s="15">
        <v>0</v>
      </c>
      <c r="AC34" s="15">
        <v>0</v>
      </c>
      <c r="AD34" s="15">
        <v>0</v>
      </c>
      <c r="AE34" s="15">
        <v>22081.87</v>
      </c>
      <c r="AF34" s="15">
        <v>19293</v>
      </c>
      <c r="AG34" s="202">
        <f t="shared" si="3"/>
        <v>2303830.9499999997</v>
      </c>
      <c r="AH34" s="15">
        <v>1121208.48</v>
      </c>
      <c r="AI34" s="15">
        <v>0</v>
      </c>
      <c r="AJ34" s="15">
        <v>320429.28000000003</v>
      </c>
      <c r="AK34" s="15">
        <v>44760.44</v>
      </c>
      <c r="AL34" s="15">
        <v>106377.67</v>
      </c>
      <c r="AM34" s="15">
        <v>0</v>
      </c>
      <c r="AN34" s="15">
        <v>26295.119999999999</v>
      </c>
      <c r="AO34" s="15">
        <v>10459.950000000001</v>
      </c>
      <c r="AP34" s="15">
        <v>2024.77</v>
      </c>
      <c r="AQ34" s="15">
        <v>8943.6200000000008</v>
      </c>
      <c r="AR34" s="15">
        <v>0</v>
      </c>
      <c r="AS34" s="15">
        <v>13733.69</v>
      </c>
      <c r="AT34" s="15">
        <v>3286.68</v>
      </c>
      <c r="AU34" s="15">
        <v>28402.39</v>
      </c>
      <c r="AV34" s="15">
        <v>3924.81</v>
      </c>
      <c r="AW34" s="15">
        <v>56323.74</v>
      </c>
      <c r="AX34" s="15">
        <v>19542.8</v>
      </c>
      <c r="AY34" s="15">
        <v>11609.49</v>
      </c>
      <c r="AZ34" s="15">
        <v>66610.23</v>
      </c>
      <c r="BA34" s="15">
        <v>15954.65</v>
      </c>
      <c r="BB34" s="15"/>
      <c r="BC34" s="15"/>
      <c r="BD34" s="15"/>
      <c r="BE34" s="15"/>
      <c r="BF34" s="15"/>
      <c r="BG34" s="15"/>
      <c r="BH34" s="15"/>
      <c r="BI34" s="15">
        <v>0</v>
      </c>
      <c r="BJ34" s="15">
        <v>17534.93</v>
      </c>
      <c r="BK34" s="15">
        <v>13314.9</v>
      </c>
      <c r="BL34" s="15">
        <v>9808.76</v>
      </c>
      <c r="BM34" s="15">
        <v>99768.35</v>
      </c>
      <c r="BN34" s="15">
        <v>80392.62</v>
      </c>
      <c r="BO34" s="15">
        <v>223355.94</v>
      </c>
      <c r="BP34" s="15">
        <v>32726.959999999999</v>
      </c>
      <c r="BQ34" s="15">
        <v>0</v>
      </c>
      <c r="BR34" s="15">
        <v>0</v>
      </c>
      <c r="BS34" s="15">
        <v>0</v>
      </c>
      <c r="BT34" s="15">
        <v>0</v>
      </c>
      <c r="BU34" s="15">
        <v>0</v>
      </c>
      <c r="BV34" s="202">
        <f t="shared" si="4"/>
        <v>2336790.2699999996</v>
      </c>
      <c r="BW34" s="202">
        <f t="shared" si="5"/>
        <v>-32959.319999999832</v>
      </c>
      <c r="BX34" s="202">
        <f t="shared" si="0"/>
        <v>-94203.319999999832</v>
      </c>
      <c r="BY34" s="202">
        <f t="shared" si="6"/>
        <v>0</v>
      </c>
      <c r="BZ34" s="202">
        <f t="shared" si="1"/>
        <v>-94203.319999999832</v>
      </c>
      <c r="CA34" s="15">
        <v>20032</v>
      </c>
      <c r="CB34" s="15">
        <v>7723.75</v>
      </c>
      <c r="CC34" s="15">
        <v>0</v>
      </c>
      <c r="CD34" s="15">
        <v>0</v>
      </c>
      <c r="CE34" s="202">
        <f t="shared" si="7"/>
        <v>7723.75</v>
      </c>
      <c r="CF34" s="15"/>
      <c r="CG34" s="15"/>
      <c r="CH34" s="15"/>
      <c r="CI34" s="15"/>
      <c r="CJ34" s="202">
        <f t="shared" si="8"/>
        <v>0</v>
      </c>
      <c r="CK34" s="15">
        <f t="shared" si="9"/>
        <v>7723.75</v>
      </c>
      <c r="CL34" s="203">
        <f t="shared" si="10"/>
        <v>27755.75</v>
      </c>
      <c r="CM34" s="203">
        <f t="shared" si="2"/>
        <v>-66447.569999999832</v>
      </c>
      <c r="CP34">
        <f>_xlfn.XLOOKUP(D34,'2024-25 Budgets'!$5:$5,'2024-25 Budgets'!$68:$68)</f>
        <v>-94203</v>
      </c>
      <c r="CQ34">
        <f>_xlfn.XLOOKUP(D34,'2024-25 Budgets'!$5:$5,'2024-25 Budgets'!$85:$85)</f>
        <v>27756</v>
      </c>
      <c r="CR34">
        <f t="shared" si="11"/>
        <v>-66447</v>
      </c>
      <c r="CT34" s="203">
        <f t="shared" si="12"/>
        <v>0.31999999983236194</v>
      </c>
      <c r="CU34" s="203">
        <f t="shared" si="13"/>
        <v>0.25</v>
      </c>
      <c r="CV34" s="203">
        <f t="shared" si="14"/>
        <v>0.56999999983236194</v>
      </c>
    </row>
    <row r="35" spans="1:100">
      <c r="A35" t="s">
        <v>153</v>
      </c>
      <c r="B35" t="s">
        <v>124</v>
      </c>
      <c r="C35">
        <v>101283</v>
      </c>
      <c r="D35" s="3">
        <v>3022029</v>
      </c>
      <c r="E35" s="3">
        <v>2029</v>
      </c>
      <c r="F35">
        <v>10069</v>
      </c>
      <c r="G35">
        <v>90069</v>
      </c>
      <c r="H35">
        <v>938626</v>
      </c>
      <c r="I35">
        <v>21927</v>
      </c>
      <c r="J35">
        <v>0</v>
      </c>
      <c r="K35">
        <v>21927</v>
      </c>
      <c r="L35" s="15">
        <v>2715656.87</v>
      </c>
      <c r="M35" s="15">
        <v>0</v>
      </c>
      <c r="N35" s="15">
        <v>177084.71</v>
      </c>
      <c r="O35" s="15">
        <v>0</v>
      </c>
      <c r="P35" s="15">
        <v>232735.02</v>
      </c>
      <c r="Q35" s="15">
        <v>2812.99</v>
      </c>
      <c r="R35" s="15">
        <v>97346.34</v>
      </c>
      <c r="S35" s="15">
        <v>0</v>
      </c>
      <c r="T35" s="15">
        <v>30400.45</v>
      </c>
      <c r="U35" s="15">
        <v>15931.53</v>
      </c>
      <c r="V35" s="15">
        <v>0</v>
      </c>
      <c r="W35" s="15">
        <v>0</v>
      </c>
      <c r="X35" s="15">
        <v>34781.9</v>
      </c>
      <c r="Y35" s="15">
        <v>7794.14</v>
      </c>
      <c r="Z35" s="15">
        <v>0</v>
      </c>
      <c r="AA35" s="15">
        <v>0</v>
      </c>
      <c r="AB35" s="15">
        <v>0</v>
      </c>
      <c r="AC35" s="15">
        <v>0</v>
      </c>
      <c r="AD35" s="15">
        <v>0</v>
      </c>
      <c r="AE35" s="15">
        <v>38483.75</v>
      </c>
      <c r="AF35" s="15">
        <v>66393</v>
      </c>
      <c r="AG35" s="202">
        <f t="shared" si="3"/>
        <v>3419420.7</v>
      </c>
      <c r="AH35" s="15">
        <v>1259132.3899999999</v>
      </c>
      <c r="AI35" s="15">
        <v>0</v>
      </c>
      <c r="AJ35" s="15">
        <v>1006369.62</v>
      </c>
      <c r="AK35" s="15">
        <v>198843.33</v>
      </c>
      <c r="AL35" s="15">
        <v>83908.66</v>
      </c>
      <c r="AM35" s="15">
        <v>115682.93</v>
      </c>
      <c r="AN35" s="15">
        <v>269616.62</v>
      </c>
      <c r="AO35" s="15">
        <v>12302.39</v>
      </c>
      <c r="AP35" s="15">
        <v>2918.8</v>
      </c>
      <c r="AQ35" s="15">
        <v>693.88</v>
      </c>
      <c r="AR35" s="15">
        <v>0</v>
      </c>
      <c r="AS35" s="15">
        <v>37072.6</v>
      </c>
      <c r="AT35" s="15">
        <v>4033.28</v>
      </c>
      <c r="AU35" s="15">
        <v>5197.29</v>
      </c>
      <c r="AV35" s="15">
        <v>3241.63</v>
      </c>
      <c r="AW35" s="15">
        <v>51883.47</v>
      </c>
      <c r="AX35" s="15">
        <v>30600</v>
      </c>
      <c r="AY35" s="15">
        <v>22216.46</v>
      </c>
      <c r="AZ35" s="15">
        <v>81644</v>
      </c>
      <c r="BA35" s="15">
        <v>16153.36</v>
      </c>
      <c r="BB35" s="15"/>
      <c r="BC35" s="15"/>
      <c r="BD35" s="15"/>
      <c r="BE35" s="15"/>
      <c r="BF35" s="15"/>
      <c r="BG35" s="15"/>
      <c r="BH35" s="15"/>
      <c r="BI35" s="15">
        <v>0</v>
      </c>
      <c r="BJ35" s="15">
        <v>26901.71</v>
      </c>
      <c r="BK35" s="15">
        <v>16256.02</v>
      </c>
      <c r="BL35" s="15">
        <v>12806.65</v>
      </c>
      <c r="BM35" s="15">
        <v>87015.26</v>
      </c>
      <c r="BN35" s="15">
        <v>78562.73</v>
      </c>
      <c r="BO35" s="15">
        <v>187341.33</v>
      </c>
      <c r="BP35" s="15">
        <v>43573.2</v>
      </c>
      <c r="BQ35" s="15">
        <v>0</v>
      </c>
      <c r="BR35" s="15">
        <v>0</v>
      </c>
      <c r="BS35" s="15">
        <v>0</v>
      </c>
      <c r="BT35" s="15">
        <v>0</v>
      </c>
      <c r="BU35" s="15">
        <v>0</v>
      </c>
      <c r="BV35" s="202">
        <f t="shared" si="4"/>
        <v>3653967.61</v>
      </c>
      <c r="BW35" s="202">
        <f t="shared" si="5"/>
        <v>-234546.90999999968</v>
      </c>
      <c r="BX35" s="202">
        <f t="shared" si="0"/>
        <v>-212619.90999999968</v>
      </c>
      <c r="BY35" s="202">
        <f t="shared" si="6"/>
        <v>0</v>
      </c>
      <c r="BZ35" s="202">
        <f t="shared" si="1"/>
        <v>-212619.90999999968</v>
      </c>
      <c r="CA35" s="15">
        <v>50711</v>
      </c>
      <c r="CB35" s="15">
        <v>9186.25</v>
      </c>
      <c r="CC35" s="15">
        <v>0</v>
      </c>
      <c r="CD35" s="15">
        <v>0</v>
      </c>
      <c r="CE35" s="202">
        <f t="shared" si="7"/>
        <v>9186.25</v>
      </c>
      <c r="CF35" s="15">
        <v>34835</v>
      </c>
      <c r="CG35" s="15">
        <v>0</v>
      </c>
      <c r="CH35" s="15">
        <v>0</v>
      </c>
      <c r="CI35" s="15">
        <v>0</v>
      </c>
      <c r="CJ35" s="202">
        <f t="shared" si="8"/>
        <v>34835</v>
      </c>
      <c r="CK35" s="15">
        <f t="shared" si="9"/>
        <v>-25648.75</v>
      </c>
      <c r="CL35" s="203">
        <f t="shared" si="10"/>
        <v>25062.25</v>
      </c>
      <c r="CM35" s="203">
        <f t="shared" si="2"/>
        <v>-187557.65999999968</v>
      </c>
      <c r="CP35">
        <f>_xlfn.XLOOKUP(D35,'2024-25 Budgets'!$5:$5,'2024-25 Budgets'!$68:$68)</f>
        <v>-212619.91</v>
      </c>
      <c r="CQ35">
        <f>_xlfn.XLOOKUP(D35,'2024-25 Budgets'!$5:$5,'2024-25 Budgets'!$85:$85)</f>
        <v>25062.25</v>
      </c>
      <c r="CR35">
        <f t="shared" si="11"/>
        <v>-187557.66</v>
      </c>
      <c r="CT35" s="203">
        <f t="shared" si="12"/>
        <v>-3.2014213502407074E-10</v>
      </c>
      <c r="CU35" s="203">
        <f t="shared" si="13"/>
        <v>0</v>
      </c>
      <c r="CV35" s="203">
        <f t="shared" si="14"/>
        <v>-3.2014213502407074E-10</v>
      </c>
    </row>
    <row r="36" spans="1:100">
      <c r="A36" t="s">
        <v>154</v>
      </c>
      <c r="B36" t="s">
        <v>124</v>
      </c>
      <c r="C36">
        <v>130998</v>
      </c>
      <c r="D36" s="3">
        <v>3023516</v>
      </c>
      <c r="E36" s="3">
        <v>3516</v>
      </c>
      <c r="F36">
        <v>10121</v>
      </c>
      <c r="G36">
        <v>90121</v>
      </c>
      <c r="H36">
        <v>938678</v>
      </c>
      <c r="I36">
        <v>10134</v>
      </c>
      <c r="J36">
        <v>0</v>
      </c>
      <c r="K36">
        <v>10134</v>
      </c>
      <c r="L36" s="15">
        <v>1201221.8700000001</v>
      </c>
      <c r="M36" s="15">
        <v>0</v>
      </c>
      <c r="N36" s="15">
        <v>130960.47</v>
      </c>
      <c r="O36" s="15">
        <v>0</v>
      </c>
      <c r="P36" s="15">
        <v>52380.04</v>
      </c>
      <c r="Q36" s="15">
        <v>64968.180000000008</v>
      </c>
      <c r="R36" s="15">
        <v>47536.42</v>
      </c>
      <c r="S36" s="15">
        <v>0</v>
      </c>
      <c r="T36" s="15">
        <v>4298</v>
      </c>
      <c r="U36" s="15">
        <v>10626.45</v>
      </c>
      <c r="V36" s="15">
        <v>9700</v>
      </c>
      <c r="W36" s="15">
        <v>0</v>
      </c>
      <c r="X36" s="15">
        <v>12817</v>
      </c>
      <c r="Y36" s="15">
        <v>215106.83</v>
      </c>
      <c r="Z36" s="15">
        <v>0</v>
      </c>
      <c r="AA36" s="15">
        <v>0</v>
      </c>
      <c r="AB36" s="15">
        <v>0</v>
      </c>
      <c r="AC36" s="15">
        <v>0</v>
      </c>
      <c r="AD36" s="15">
        <v>0</v>
      </c>
      <c r="AE36" s="15">
        <v>8014.37</v>
      </c>
      <c r="AF36" s="15">
        <v>43061</v>
      </c>
      <c r="AG36" s="202">
        <f t="shared" si="3"/>
        <v>1800690.6300000001</v>
      </c>
      <c r="AH36" s="15">
        <v>973482.04</v>
      </c>
      <c r="AI36" s="15">
        <v>0</v>
      </c>
      <c r="AJ36" s="15">
        <v>250091.78</v>
      </c>
      <c r="AK36" s="15">
        <v>76062.33</v>
      </c>
      <c r="AL36" s="15">
        <v>158009.47</v>
      </c>
      <c r="AM36" s="15">
        <v>0</v>
      </c>
      <c r="AN36" s="15">
        <v>31613.66</v>
      </c>
      <c r="AO36" s="15">
        <v>2529.27</v>
      </c>
      <c r="AP36" s="15">
        <v>1909</v>
      </c>
      <c r="AQ36" s="15">
        <v>9277.41</v>
      </c>
      <c r="AR36" s="15">
        <v>720</v>
      </c>
      <c r="AS36" s="15">
        <v>6971.68</v>
      </c>
      <c r="AT36" s="15">
        <v>204.94</v>
      </c>
      <c r="AU36" s="15">
        <v>1260.02</v>
      </c>
      <c r="AV36" s="15">
        <v>3354.19</v>
      </c>
      <c r="AW36" s="15">
        <v>18665.310000000001</v>
      </c>
      <c r="AX36" s="15">
        <v>19918.080000000002</v>
      </c>
      <c r="AY36" s="15">
        <v>64652.78</v>
      </c>
      <c r="AZ36" s="15">
        <v>61846.81</v>
      </c>
      <c r="BA36" s="15">
        <v>11325.63</v>
      </c>
      <c r="BB36" s="15"/>
      <c r="BC36" s="15"/>
      <c r="BD36" s="15"/>
      <c r="BE36" s="15"/>
      <c r="BF36" s="15"/>
      <c r="BG36" s="15"/>
      <c r="BH36" s="15"/>
      <c r="BI36" s="15">
        <v>0</v>
      </c>
      <c r="BJ36" s="15">
        <v>9116.07</v>
      </c>
      <c r="BK36" s="15">
        <v>7479.11</v>
      </c>
      <c r="BL36" s="15">
        <v>815.56</v>
      </c>
      <c r="BM36" s="15">
        <v>40433.74</v>
      </c>
      <c r="BN36" s="15">
        <v>22202.27</v>
      </c>
      <c r="BO36" s="15">
        <v>43589.57</v>
      </c>
      <c r="BP36" s="15">
        <v>14742.52</v>
      </c>
      <c r="BQ36" s="15">
        <v>0</v>
      </c>
      <c r="BR36" s="15">
        <v>0</v>
      </c>
      <c r="BS36" s="15">
        <v>0</v>
      </c>
      <c r="BT36" s="15">
        <v>0</v>
      </c>
      <c r="BU36" s="15">
        <v>0</v>
      </c>
      <c r="BV36" s="202">
        <f t="shared" si="4"/>
        <v>1830273.2400000002</v>
      </c>
      <c r="BW36" s="202">
        <f t="shared" si="5"/>
        <v>-29582.610000000102</v>
      </c>
      <c r="BX36" s="202">
        <f t="shared" ref="BX36:BX67" si="15">I36+AG36-AA36-AB36-BV36+BT36+BU36</f>
        <v>-19448.610000000102</v>
      </c>
      <c r="BY36" s="202">
        <f t="shared" ref="BY36:BY67" si="16">J36+AA36+AB36-BT36-BU36</f>
        <v>0</v>
      </c>
      <c r="BZ36" s="202">
        <f t="shared" ref="BZ36:BZ67" si="17">K36+BW36</f>
        <v>-19448.610000000102</v>
      </c>
      <c r="CA36" s="15">
        <v>0</v>
      </c>
      <c r="CB36" s="15"/>
      <c r="CC36" s="15"/>
      <c r="CD36" s="15"/>
      <c r="CE36" s="202">
        <f t="shared" si="7"/>
        <v>0</v>
      </c>
      <c r="CF36" s="15"/>
      <c r="CG36" s="15"/>
      <c r="CH36" s="15"/>
      <c r="CI36" s="15"/>
      <c r="CJ36" s="202">
        <f t="shared" si="8"/>
        <v>0</v>
      </c>
      <c r="CK36" s="15">
        <f t="shared" si="9"/>
        <v>0</v>
      </c>
      <c r="CL36" s="203">
        <f t="shared" si="10"/>
        <v>0</v>
      </c>
      <c r="CM36" s="203">
        <f t="shared" ref="CM36:CM67" si="18">BZ36+CL36</f>
        <v>-19448.610000000102</v>
      </c>
      <c r="CP36">
        <f>_xlfn.XLOOKUP(D36,'2024-25 Budgets'!$5:$5,'2024-25 Budgets'!$68:$68)</f>
        <v>-19449</v>
      </c>
      <c r="CQ36">
        <f>_xlfn.XLOOKUP(D36,'2024-25 Budgets'!$5:$5,'2024-25 Budgets'!$85:$85)</f>
        <v>0</v>
      </c>
      <c r="CR36">
        <f t="shared" si="11"/>
        <v>-19449</v>
      </c>
      <c r="CT36" s="203">
        <f t="shared" si="12"/>
        <v>-0.38999999989755452</v>
      </c>
      <c r="CU36" s="203">
        <f t="shared" si="13"/>
        <v>0</v>
      </c>
      <c r="CV36" s="203">
        <f t="shared" si="14"/>
        <v>-0.38999999989755452</v>
      </c>
    </row>
    <row r="37" spans="1:100">
      <c r="A37" t="s">
        <v>155</v>
      </c>
      <c r="B37" t="s">
        <v>124</v>
      </c>
      <c r="C37">
        <v>101285</v>
      </c>
      <c r="D37" s="3">
        <v>3022031</v>
      </c>
      <c r="E37" s="3">
        <v>2031</v>
      </c>
      <c r="F37">
        <v>10071</v>
      </c>
      <c r="G37">
        <v>90071</v>
      </c>
      <c r="H37">
        <v>938628</v>
      </c>
      <c r="I37">
        <v>18863</v>
      </c>
      <c r="J37">
        <v>0</v>
      </c>
      <c r="K37">
        <v>18863</v>
      </c>
      <c r="L37" s="15">
        <v>1298841.52</v>
      </c>
      <c r="M37" s="15">
        <v>0</v>
      </c>
      <c r="N37" s="15">
        <v>87477.09</v>
      </c>
      <c r="O37" s="15">
        <v>0</v>
      </c>
      <c r="P37" s="15">
        <v>123452.04</v>
      </c>
      <c r="Q37" s="15">
        <v>12913.03</v>
      </c>
      <c r="R37" s="15">
        <v>25418.48</v>
      </c>
      <c r="S37" s="15">
        <v>33892.46</v>
      </c>
      <c r="T37" s="15">
        <v>10720.35</v>
      </c>
      <c r="U37" s="15">
        <v>6474.3</v>
      </c>
      <c r="V37" s="15">
        <v>0</v>
      </c>
      <c r="W37" s="15">
        <v>0</v>
      </c>
      <c r="X37" s="15">
        <v>22051.1</v>
      </c>
      <c r="Y37" s="15">
        <v>5458.8399999999965</v>
      </c>
      <c r="Z37" s="15">
        <v>0</v>
      </c>
      <c r="AA37" s="15">
        <v>0</v>
      </c>
      <c r="AB37" s="15">
        <v>0</v>
      </c>
      <c r="AC37" s="15">
        <v>0</v>
      </c>
      <c r="AD37" s="15">
        <v>0</v>
      </c>
      <c r="AE37" s="15">
        <v>0</v>
      </c>
      <c r="AF37" s="15">
        <v>52179.76</v>
      </c>
      <c r="AG37" s="202">
        <f t="shared" si="3"/>
        <v>1678878.9700000004</v>
      </c>
      <c r="AH37" s="15">
        <v>664569.84000000008</v>
      </c>
      <c r="AI37" s="15">
        <v>0</v>
      </c>
      <c r="AJ37" s="15">
        <v>506639.24</v>
      </c>
      <c r="AK37" s="15">
        <v>45539.17</v>
      </c>
      <c r="AL37" s="15">
        <v>86119.61</v>
      </c>
      <c r="AM37" s="15">
        <v>0</v>
      </c>
      <c r="AN37" s="15">
        <v>37628.65</v>
      </c>
      <c r="AO37" s="15">
        <v>3112.83</v>
      </c>
      <c r="AP37" s="15">
        <v>2216</v>
      </c>
      <c r="AQ37" s="15">
        <v>310.42</v>
      </c>
      <c r="AR37" s="15">
        <v>0</v>
      </c>
      <c r="AS37" s="15">
        <v>9397.39</v>
      </c>
      <c r="AT37" s="15">
        <v>8521.44</v>
      </c>
      <c r="AU37" s="15">
        <v>29096.25</v>
      </c>
      <c r="AV37" s="15">
        <v>4149.45</v>
      </c>
      <c r="AW37" s="15">
        <v>25322.58</v>
      </c>
      <c r="AX37" s="15">
        <v>23550</v>
      </c>
      <c r="AY37" s="15">
        <v>16780.23</v>
      </c>
      <c r="AZ37" s="15">
        <v>46652.2</v>
      </c>
      <c r="BA37" s="15">
        <v>8387.8700000000008</v>
      </c>
      <c r="BB37" s="15"/>
      <c r="BC37" s="15"/>
      <c r="BD37" s="15"/>
      <c r="BE37" s="15"/>
      <c r="BF37" s="15"/>
      <c r="BG37" s="15"/>
      <c r="BH37" s="15"/>
      <c r="BI37" s="15">
        <v>0</v>
      </c>
      <c r="BJ37" s="15">
        <v>7096.29</v>
      </c>
      <c r="BK37" s="15">
        <v>8445.2199999999993</v>
      </c>
      <c r="BL37" s="15">
        <v>3024.84</v>
      </c>
      <c r="BM37" s="15">
        <v>61919.65</v>
      </c>
      <c r="BN37" s="15">
        <v>62515.06</v>
      </c>
      <c r="BO37" s="15">
        <v>101156.05</v>
      </c>
      <c r="BP37" s="15">
        <v>21992.57</v>
      </c>
      <c r="BQ37" s="15">
        <v>0</v>
      </c>
      <c r="BR37" s="15">
        <v>0</v>
      </c>
      <c r="BS37" s="15">
        <v>0</v>
      </c>
      <c r="BT37" s="15">
        <v>0</v>
      </c>
      <c r="BU37" s="15">
        <v>0</v>
      </c>
      <c r="BV37" s="202">
        <f t="shared" si="4"/>
        <v>1784142.85</v>
      </c>
      <c r="BW37" s="202">
        <f t="shared" si="5"/>
        <v>-105263.87999999966</v>
      </c>
      <c r="BX37" s="202">
        <f t="shared" si="15"/>
        <v>-86400.879999999655</v>
      </c>
      <c r="BY37" s="202">
        <f t="shared" si="16"/>
        <v>0</v>
      </c>
      <c r="BZ37" s="202">
        <f t="shared" si="17"/>
        <v>-86400.879999999655</v>
      </c>
      <c r="CA37" s="15">
        <v>30836</v>
      </c>
      <c r="CB37" s="15">
        <v>43546.400000000001</v>
      </c>
      <c r="CC37" s="15">
        <v>0</v>
      </c>
      <c r="CD37" s="15">
        <v>0</v>
      </c>
      <c r="CE37" s="202">
        <f t="shared" si="7"/>
        <v>43546.400000000001</v>
      </c>
      <c r="CF37" s="15">
        <v>0</v>
      </c>
      <c r="CG37" s="15">
        <v>37264</v>
      </c>
      <c r="CH37" s="15">
        <v>0</v>
      </c>
      <c r="CI37" s="15">
        <v>7079.17</v>
      </c>
      <c r="CJ37" s="202">
        <f t="shared" si="8"/>
        <v>44343.17</v>
      </c>
      <c r="CK37" s="15">
        <f t="shared" si="9"/>
        <v>-796.7699999999968</v>
      </c>
      <c r="CL37" s="203">
        <f t="shared" si="10"/>
        <v>30039.230000000003</v>
      </c>
      <c r="CM37" s="203">
        <f t="shared" si="18"/>
        <v>-56361.649999999652</v>
      </c>
      <c r="CP37">
        <f>_xlfn.XLOOKUP(D37,'2024-25 Budgets'!$5:$5,'2024-25 Budgets'!$68:$68)</f>
        <v>-86401</v>
      </c>
      <c r="CQ37">
        <f>_xlfn.XLOOKUP(D37,'2024-25 Budgets'!$5:$5,'2024-25 Budgets'!$85:$85)</f>
        <v>30039.23</v>
      </c>
      <c r="CR37">
        <f t="shared" si="11"/>
        <v>-56361.770000000004</v>
      </c>
      <c r="CT37" s="203">
        <f t="shared" si="12"/>
        <v>-0.12000000034458935</v>
      </c>
      <c r="CU37" s="203">
        <f t="shared" si="13"/>
        <v>0</v>
      </c>
      <c r="CV37" s="203">
        <f t="shared" si="14"/>
        <v>-0.12000000035186531</v>
      </c>
    </row>
    <row r="38" spans="1:100">
      <c r="A38" t="s">
        <v>156</v>
      </c>
      <c r="B38" t="s">
        <v>124</v>
      </c>
      <c r="C38">
        <v>101286</v>
      </c>
      <c r="D38" s="3">
        <v>3022032</v>
      </c>
      <c r="E38" s="3">
        <v>2032</v>
      </c>
      <c r="F38">
        <v>10072</v>
      </c>
      <c r="G38">
        <v>90072</v>
      </c>
      <c r="H38">
        <v>938629</v>
      </c>
      <c r="I38">
        <v>2824</v>
      </c>
      <c r="J38">
        <v>0</v>
      </c>
      <c r="K38">
        <v>2824</v>
      </c>
      <c r="L38" s="15">
        <v>2408705.12</v>
      </c>
      <c r="M38" s="15">
        <v>0</v>
      </c>
      <c r="N38" s="15">
        <v>197517.9</v>
      </c>
      <c r="O38" s="15">
        <v>0</v>
      </c>
      <c r="P38" s="15">
        <v>144519.01999999999</v>
      </c>
      <c r="Q38" s="15">
        <v>0</v>
      </c>
      <c r="R38" s="15">
        <v>71461.919999999998</v>
      </c>
      <c r="S38" s="15">
        <v>101643.28</v>
      </c>
      <c r="T38" s="15">
        <v>0</v>
      </c>
      <c r="U38" s="15">
        <v>14398.52</v>
      </c>
      <c r="V38" s="15">
        <v>0</v>
      </c>
      <c r="W38" s="15">
        <v>0</v>
      </c>
      <c r="X38" s="15">
        <v>48131.789999999994</v>
      </c>
      <c r="Y38" s="15">
        <v>20932.78</v>
      </c>
      <c r="Z38" s="15">
        <v>0</v>
      </c>
      <c r="AA38" s="15">
        <v>0</v>
      </c>
      <c r="AB38" s="15">
        <v>0</v>
      </c>
      <c r="AC38" s="15">
        <v>0</v>
      </c>
      <c r="AD38" s="15">
        <v>0</v>
      </c>
      <c r="AE38" s="15">
        <v>0</v>
      </c>
      <c r="AF38" s="15">
        <v>102168.76</v>
      </c>
      <c r="AG38" s="202">
        <f t="shared" si="3"/>
        <v>3109479.0899999994</v>
      </c>
      <c r="AH38" s="15">
        <v>1401236.76</v>
      </c>
      <c r="AI38" s="15">
        <v>40317.03</v>
      </c>
      <c r="AJ38" s="15">
        <v>728214.77</v>
      </c>
      <c r="AK38" s="15">
        <v>47411.25</v>
      </c>
      <c r="AL38" s="15">
        <v>53600.54</v>
      </c>
      <c r="AM38" s="15">
        <v>0</v>
      </c>
      <c r="AN38" s="15">
        <v>47910.49</v>
      </c>
      <c r="AO38" s="15">
        <v>10787.55</v>
      </c>
      <c r="AP38" s="15">
        <v>1212.98</v>
      </c>
      <c r="AQ38" s="15">
        <v>700.52</v>
      </c>
      <c r="AR38" s="15">
        <v>3127</v>
      </c>
      <c r="AS38" s="15">
        <v>19755.89</v>
      </c>
      <c r="AT38" s="15">
        <v>4066.64</v>
      </c>
      <c r="AU38" s="15">
        <v>55756.29</v>
      </c>
      <c r="AV38" s="15">
        <v>4933.58</v>
      </c>
      <c r="AW38" s="15">
        <v>43778.78</v>
      </c>
      <c r="AX38" s="15">
        <v>31500</v>
      </c>
      <c r="AY38" s="15">
        <v>8384.17</v>
      </c>
      <c r="AZ38" s="15">
        <v>130133.35999999999</v>
      </c>
      <c r="BA38" s="15">
        <v>18812.93</v>
      </c>
      <c r="BB38" s="15"/>
      <c r="BC38" s="15"/>
      <c r="BD38" s="15"/>
      <c r="BE38" s="15"/>
      <c r="BF38" s="15"/>
      <c r="BG38" s="15"/>
      <c r="BH38" s="15"/>
      <c r="BI38" s="15">
        <v>0</v>
      </c>
      <c r="BJ38" s="15">
        <v>20916.52</v>
      </c>
      <c r="BK38" s="15">
        <v>13284.58</v>
      </c>
      <c r="BL38" s="15">
        <v>2700</v>
      </c>
      <c r="BM38" s="15">
        <v>151858.29999999999</v>
      </c>
      <c r="BN38" s="15">
        <v>179905.35</v>
      </c>
      <c r="BO38" s="15">
        <v>69536.08</v>
      </c>
      <c r="BP38" s="15">
        <v>46753.98</v>
      </c>
      <c r="BQ38" s="15">
        <v>0</v>
      </c>
      <c r="BR38" s="15">
        <v>0</v>
      </c>
      <c r="BS38" s="15">
        <v>1707.75</v>
      </c>
      <c r="BT38" s="15">
        <v>0</v>
      </c>
      <c r="BU38" s="15">
        <v>0</v>
      </c>
      <c r="BV38" s="202">
        <f t="shared" si="4"/>
        <v>3138303.0900000003</v>
      </c>
      <c r="BW38" s="202">
        <f t="shared" si="5"/>
        <v>-28824.000000000931</v>
      </c>
      <c r="BX38" s="202">
        <f t="shared" si="15"/>
        <v>-26000.000000000931</v>
      </c>
      <c r="BY38" s="202">
        <f t="shared" si="16"/>
        <v>0</v>
      </c>
      <c r="BZ38" s="202">
        <f t="shared" si="17"/>
        <v>-26000.000000000931</v>
      </c>
      <c r="CA38" s="15">
        <v>0</v>
      </c>
      <c r="CB38" s="15">
        <v>9087.25</v>
      </c>
      <c r="CC38" s="15">
        <v>0</v>
      </c>
      <c r="CD38" s="15">
        <v>1707.75</v>
      </c>
      <c r="CE38" s="202">
        <f t="shared" si="7"/>
        <v>10795</v>
      </c>
      <c r="CF38" s="15">
        <v>0</v>
      </c>
      <c r="CG38" s="15">
        <v>10795</v>
      </c>
      <c r="CH38" s="15">
        <v>0</v>
      </c>
      <c r="CI38" s="15">
        <v>0</v>
      </c>
      <c r="CJ38" s="202">
        <f t="shared" si="8"/>
        <v>10795</v>
      </c>
      <c r="CK38" s="15">
        <f t="shared" si="9"/>
        <v>0</v>
      </c>
      <c r="CL38" s="203">
        <f t="shared" si="10"/>
        <v>0</v>
      </c>
      <c r="CM38" s="203">
        <f t="shared" si="18"/>
        <v>-26000.000000000931</v>
      </c>
      <c r="CP38">
        <f>_xlfn.XLOOKUP(D38,'2024-25 Budgets'!$5:$5,'2024-25 Budgets'!$68:$68)</f>
        <v>-26000</v>
      </c>
      <c r="CQ38">
        <f>_xlfn.XLOOKUP(D38,'2024-25 Budgets'!$5:$5,'2024-25 Budgets'!$85:$85)</f>
        <v>0</v>
      </c>
      <c r="CR38">
        <f t="shared" si="11"/>
        <v>-26000</v>
      </c>
      <c r="CT38" s="203">
        <f t="shared" si="12"/>
        <v>9.3132257461547852E-10</v>
      </c>
      <c r="CU38" s="203">
        <f t="shared" si="13"/>
        <v>0</v>
      </c>
      <c r="CV38" s="203">
        <f t="shared" si="14"/>
        <v>9.3132257461547852E-10</v>
      </c>
    </row>
    <row r="39" spans="1:100">
      <c r="A39" t="s">
        <v>157</v>
      </c>
      <c r="B39" t="s">
        <v>124</v>
      </c>
      <c r="C39">
        <v>101317</v>
      </c>
      <c r="D39" s="3">
        <v>3023304</v>
      </c>
      <c r="E39" s="3">
        <v>3304</v>
      </c>
      <c r="F39">
        <v>10073</v>
      </c>
      <c r="G39">
        <v>90073</v>
      </c>
      <c r="H39">
        <v>938654</v>
      </c>
      <c r="I39">
        <v>-84418</v>
      </c>
      <c r="J39">
        <v>0</v>
      </c>
      <c r="K39">
        <v>-84418</v>
      </c>
      <c r="L39" s="15">
        <v>1215853.76</v>
      </c>
      <c r="M39" s="15">
        <v>0</v>
      </c>
      <c r="N39" s="15">
        <v>146180.91</v>
      </c>
      <c r="O39" s="15">
        <v>0</v>
      </c>
      <c r="P39" s="15">
        <v>66550.03</v>
      </c>
      <c r="Q39" s="15">
        <v>7881.56</v>
      </c>
      <c r="R39" s="15">
        <v>33388.559999999998</v>
      </c>
      <c r="S39" s="15">
        <v>0</v>
      </c>
      <c r="T39" s="15">
        <v>53840.15</v>
      </c>
      <c r="U39" s="15">
        <v>9174.7099999999991</v>
      </c>
      <c r="V39" s="15">
        <v>0</v>
      </c>
      <c r="W39" s="15">
        <v>0</v>
      </c>
      <c r="X39" s="15">
        <v>12704.25</v>
      </c>
      <c r="Y39" s="15">
        <v>14176.48</v>
      </c>
      <c r="Z39" s="15">
        <v>0</v>
      </c>
      <c r="AA39" s="15">
        <v>0</v>
      </c>
      <c r="AB39" s="15">
        <v>0</v>
      </c>
      <c r="AC39" s="15">
        <v>0</v>
      </c>
      <c r="AD39" s="15">
        <v>0</v>
      </c>
      <c r="AE39" s="15">
        <v>11482.51</v>
      </c>
      <c r="AF39" s="15">
        <v>49507</v>
      </c>
      <c r="AG39" s="202">
        <f t="shared" si="3"/>
        <v>1620739.92</v>
      </c>
      <c r="AH39" s="15">
        <v>554974.27</v>
      </c>
      <c r="AI39" s="15">
        <v>3791.41</v>
      </c>
      <c r="AJ39" s="15">
        <v>302075.87</v>
      </c>
      <c r="AK39" s="15">
        <v>41036.57</v>
      </c>
      <c r="AL39" s="15">
        <v>69042.149999999994</v>
      </c>
      <c r="AM39" s="15">
        <v>0</v>
      </c>
      <c r="AN39" s="15">
        <v>30265.69</v>
      </c>
      <c r="AO39" s="15">
        <v>16917.96</v>
      </c>
      <c r="AP39" s="15">
        <v>11037.26</v>
      </c>
      <c r="AQ39" s="15">
        <v>330.34</v>
      </c>
      <c r="AR39" s="15">
        <v>0</v>
      </c>
      <c r="AS39" s="15">
        <v>15426.21</v>
      </c>
      <c r="AT39" s="15">
        <v>0</v>
      </c>
      <c r="AU39" s="15">
        <v>28031.72</v>
      </c>
      <c r="AV39" s="15">
        <v>3114.77</v>
      </c>
      <c r="AW39" s="15">
        <v>35707.89</v>
      </c>
      <c r="AX39" s="15">
        <v>3614</v>
      </c>
      <c r="AY39" s="15">
        <v>11377.62</v>
      </c>
      <c r="AZ39" s="15">
        <v>38573.269999999997</v>
      </c>
      <c r="BA39" s="15">
        <v>5917.9</v>
      </c>
      <c r="BB39" s="15"/>
      <c r="BC39" s="15"/>
      <c r="BD39" s="15"/>
      <c r="BE39" s="15"/>
      <c r="BF39" s="15"/>
      <c r="BG39" s="15"/>
      <c r="BH39" s="15"/>
      <c r="BI39" s="15">
        <v>0</v>
      </c>
      <c r="BJ39" s="15">
        <v>9007.24</v>
      </c>
      <c r="BK39" s="15">
        <v>8026.61</v>
      </c>
      <c r="BL39" s="15">
        <v>4321.87</v>
      </c>
      <c r="BM39" s="15">
        <v>75226.95</v>
      </c>
      <c r="BN39" s="15">
        <v>83923.49</v>
      </c>
      <c r="BO39" s="15">
        <v>84468.83</v>
      </c>
      <c r="BP39" s="15">
        <v>58874.37</v>
      </c>
      <c r="BQ39" s="15">
        <v>0</v>
      </c>
      <c r="BR39" s="15">
        <v>0</v>
      </c>
      <c r="BS39" s="15">
        <v>0</v>
      </c>
      <c r="BT39" s="15">
        <v>0</v>
      </c>
      <c r="BU39" s="15">
        <v>0</v>
      </c>
      <c r="BV39" s="202">
        <f t="shared" si="4"/>
        <v>1495084.2600000002</v>
      </c>
      <c r="BW39" s="202">
        <f t="shared" si="5"/>
        <v>125655.65999999968</v>
      </c>
      <c r="BX39" s="202">
        <f t="shared" si="15"/>
        <v>41237.659999999683</v>
      </c>
      <c r="BY39" s="202">
        <f t="shared" si="16"/>
        <v>0</v>
      </c>
      <c r="BZ39" s="202">
        <f t="shared" si="17"/>
        <v>41237.659999999683</v>
      </c>
      <c r="CA39" s="15">
        <v>0</v>
      </c>
      <c r="CB39" s="15"/>
      <c r="CC39" s="15"/>
      <c r="CD39" s="15"/>
      <c r="CE39" s="202">
        <f t="shared" si="7"/>
        <v>0</v>
      </c>
      <c r="CF39" s="15"/>
      <c r="CG39" s="15"/>
      <c r="CH39" s="15"/>
      <c r="CI39" s="15"/>
      <c r="CJ39" s="202">
        <f t="shared" si="8"/>
        <v>0</v>
      </c>
      <c r="CK39" s="15">
        <f t="shared" si="9"/>
        <v>0</v>
      </c>
      <c r="CL39" s="203">
        <f t="shared" si="10"/>
        <v>0</v>
      </c>
      <c r="CM39" s="203">
        <f t="shared" si="18"/>
        <v>41237.659999999683</v>
      </c>
      <c r="CP39">
        <f>_xlfn.XLOOKUP(D39,'2024-25 Budgets'!$5:$5,'2024-25 Budgets'!$68:$68)</f>
        <v>41238</v>
      </c>
      <c r="CQ39">
        <f>_xlfn.XLOOKUP(D39,'2024-25 Budgets'!$5:$5,'2024-25 Budgets'!$85:$85)</f>
        <v>0</v>
      </c>
      <c r="CR39">
        <f t="shared" si="11"/>
        <v>41238</v>
      </c>
      <c r="CT39" s="203">
        <f t="shared" si="12"/>
        <v>0.34000000031664968</v>
      </c>
      <c r="CU39" s="203">
        <f t="shared" si="13"/>
        <v>0</v>
      </c>
      <c r="CV39" s="203">
        <f t="shared" si="14"/>
        <v>0.34000000031664968</v>
      </c>
    </row>
    <row r="40" spans="1:100">
      <c r="A40" t="s">
        <v>158</v>
      </c>
      <c r="B40" t="s">
        <v>124</v>
      </c>
      <c r="C40">
        <v>101289</v>
      </c>
      <c r="D40" s="3">
        <v>3022036</v>
      </c>
      <c r="E40" s="3">
        <v>2036</v>
      </c>
      <c r="F40">
        <v>10074</v>
      </c>
      <c r="G40">
        <v>90074</v>
      </c>
      <c r="H40">
        <v>938630</v>
      </c>
      <c r="I40">
        <v>762684</v>
      </c>
      <c r="J40">
        <v>0</v>
      </c>
      <c r="K40">
        <v>762684</v>
      </c>
      <c r="L40" s="15">
        <v>1787815.75</v>
      </c>
      <c r="M40" s="15">
        <v>0</v>
      </c>
      <c r="N40" s="15">
        <v>422697.06</v>
      </c>
      <c r="O40" s="15">
        <v>0</v>
      </c>
      <c r="P40" s="15">
        <v>108691.48</v>
      </c>
      <c r="Q40" s="15">
        <v>0</v>
      </c>
      <c r="R40" s="15">
        <v>23811.84</v>
      </c>
      <c r="S40" s="15">
        <v>7212</v>
      </c>
      <c r="T40" s="15">
        <v>65697.149999999994</v>
      </c>
      <c r="U40" s="15">
        <v>7110.34</v>
      </c>
      <c r="V40" s="15">
        <v>0</v>
      </c>
      <c r="W40" s="15">
        <v>0</v>
      </c>
      <c r="X40" s="15">
        <v>31109.18</v>
      </c>
      <c r="Y40" s="15">
        <v>2173.38</v>
      </c>
      <c r="Z40" s="15">
        <v>0</v>
      </c>
      <c r="AA40" s="15">
        <v>0</v>
      </c>
      <c r="AB40" s="15">
        <v>0</v>
      </c>
      <c r="AC40" s="15">
        <v>0</v>
      </c>
      <c r="AD40" s="15">
        <v>0</v>
      </c>
      <c r="AE40" s="15">
        <v>0</v>
      </c>
      <c r="AF40" s="15">
        <v>59609.41</v>
      </c>
      <c r="AG40" s="202">
        <f t="shared" si="3"/>
        <v>2515927.59</v>
      </c>
      <c r="AH40" s="15">
        <v>1034367.81</v>
      </c>
      <c r="AI40" s="15">
        <v>0</v>
      </c>
      <c r="AJ40" s="15">
        <v>673603.48</v>
      </c>
      <c r="AK40" s="15">
        <v>85433.65</v>
      </c>
      <c r="AL40" s="15">
        <v>41016.01</v>
      </c>
      <c r="AM40" s="15">
        <v>0</v>
      </c>
      <c r="AN40" s="15">
        <v>46826.47</v>
      </c>
      <c r="AO40" s="15">
        <v>12371.09</v>
      </c>
      <c r="AP40" s="15">
        <v>1176.82</v>
      </c>
      <c r="AQ40" s="15">
        <v>356.9</v>
      </c>
      <c r="AR40" s="15">
        <v>0</v>
      </c>
      <c r="AS40" s="15">
        <v>31547.83</v>
      </c>
      <c r="AT40" s="15">
        <v>18146.7</v>
      </c>
      <c r="AU40" s="15">
        <v>4164.99</v>
      </c>
      <c r="AV40" s="15">
        <v>2214.0100000000002</v>
      </c>
      <c r="AW40" s="15">
        <v>48377.06</v>
      </c>
      <c r="AX40" s="15">
        <v>28200</v>
      </c>
      <c r="AY40" s="15">
        <v>16110.61</v>
      </c>
      <c r="AZ40" s="15">
        <v>80265.58</v>
      </c>
      <c r="BA40" s="15">
        <v>26735.85</v>
      </c>
      <c r="BB40" s="15"/>
      <c r="BC40" s="15"/>
      <c r="BD40" s="15"/>
      <c r="BE40" s="15"/>
      <c r="BF40" s="15"/>
      <c r="BG40" s="15"/>
      <c r="BH40" s="15"/>
      <c r="BI40" s="15">
        <v>0</v>
      </c>
      <c r="BJ40" s="15">
        <v>17328.66</v>
      </c>
      <c r="BK40" s="15">
        <v>11054.29</v>
      </c>
      <c r="BL40" s="15">
        <v>7043.29</v>
      </c>
      <c r="BM40" s="15">
        <v>71706.570000000007</v>
      </c>
      <c r="BN40" s="15">
        <v>1575</v>
      </c>
      <c r="BO40" s="15">
        <v>115569.55</v>
      </c>
      <c r="BP40" s="15">
        <v>40952.89</v>
      </c>
      <c r="BQ40" s="15">
        <v>0</v>
      </c>
      <c r="BR40" s="15">
        <v>0</v>
      </c>
      <c r="BS40" s="15">
        <v>20560.87</v>
      </c>
      <c r="BT40" s="15">
        <v>0</v>
      </c>
      <c r="BU40" s="15">
        <v>0</v>
      </c>
      <c r="BV40" s="202">
        <f t="shared" si="4"/>
        <v>2436705.9800000004</v>
      </c>
      <c r="BW40" s="202">
        <f t="shared" si="5"/>
        <v>79221.609999999404</v>
      </c>
      <c r="BX40" s="202">
        <f t="shared" si="15"/>
        <v>841905.6099999994</v>
      </c>
      <c r="BY40" s="202">
        <f t="shared" si="16"/>
        <v>0</v>
      </c>
      <c r="BZ40" s="202">
        <f t="shared" si="17"/>
        <v>841905.6099999994</v>
      </c>
      <c r="CA40" s="15">
        <v>0</v>
      </c>
      <c r="CB40" s="15">
        <v>6832.3</v>
      </c>
      <c r="CC40" s="15">
        <v>0</v>
      </c>
      <c r="CD40" s="15">
        <v>20560.87</v>
      </c>
      <c r="CE40" s="202">
        <f t="shared" si="7"/>
        <v>27393.17</v>
      </c>
      <c r="CF40" s="15">
        <v>0</v>
      </c>
      <c r="CG40" s="15">
        <v>27393.17</v>
      </c>
      <c r="CH40" s="15">
        <v>0</v>
      </c>
      <c r="CI40" s="15">
        <v>0</v>
      </c>
      <c r="CJ40" s="202">
        <f t="shared" si="8"/>
        <v>27393.17</v>
      </c>
      <c r="CK40" s="15">
        <f t="shared" si="9"/>
        <v>0</v>
      </c>
      <c r="CL40" s="203">
        <f t="shared" si="10"/>
        <v>0</v>
      </c>
      <c r="CM40" s="203">
        <f t="shared" si="18"/>
        <v>841905.6099999994</v>
      </c>
      <c r="CP40">
        <f>_xlfn.XLOOKUP(D40,'2024-25 Budgets'!$5:$5,'2024-25 Budgets'!$68:$68)</f>
        <v>841905</v>
      </c>
      <c r="CQ40">
        <f>_xlfn.XLOOKUP(D40,'2024-25 Budgets'!$5:$5,'2024-25 Budgets'!$85:$85)</f>
        <v>0</v>
      </c>
      <c r="CR40">
        <f t="shared" si="11"/>
        <v>841905</v>
      </c>
      <c r="CT40" s="203">
        <f t="shared" si="12"/>
        <v>-0.60999999940395355</v>
      </c>
      <c r="CU40" s="203">
        <f t="shared" si="13"/>
        <v>0</v>
      </c>
      <c r="CV40" s="203">
        <f t="shared" si="14"/>
        <v>-0.60999999940395355</v>
      </c>
    </row>
    <row r="41" spans="1:100">
      <c r="A41" t="s">
        <v>159</v>
      </c>
      <c r="B41" t="s">
        <v>124</v>
      </c>
      <c r="C41">
        <v>101290</v>
      </c>
      <c r="D41" s="3">
        <v>3022037</v>
      </c>
      <c r="E41" s="3">
        <v>2037</v>
      </c>
      <c r="F41">
        <v>10075</v>
      </c>
      <c r="G41">
        <v>90075</v>
      </c>
      <c r="H41">
        <v>938631</v>
      </c>
      <c r="I41">
        <v>253709</v>
      </c>
      <c r="J41">
        <v>0</v>
      </c>
      <c r="K41">
        <v>253709</v>
      </c>
      <c r="L41" s="15">
        <v>1293199.3799999999</v>
      </c>
      <c r="M41" s="15">
        <v>0</v>
      </c>
      <c r="N41" s="15">
        <v>111377.05</v>
      </c>
      <c r="O41" s="15">
        <v>0</v>
      </c>
      <c r="P41" s="15">
        <v>50545.02</v>
      </c>
      <c r="Q41" s="15">
        <v>14384.25</v>
      </c>
      <c r="R41" s="15">
        <v>144582.78</v>
      </c>
      <c r="S41" s="15">
        <v>24472</v>
      </c>
      <c r="T41" s="15">
        <v>41090.370000000003</v>
      </c>
      <c r="U41" s="15">
        <v>6785.44</v>
      </c>
      <c r="V41" s="15">
        <v>0</v>
      </c>
      <c r="W41" s="15">
        <v>0</v>
      </c>
      <c r="X41" s="15">
        <v>54934.11</v>
      </c>
      <c r="Y41" s="15">
        <v>27953.5</v>
      </c>
      <c r="Z41" s="15">
        <v>0</v>
      </c>
      <c r="AA41" s="15">
        <v>0</v>
      </c>
      <c r="AB41" s="15">
        <v>0</v>
      </c>
      <c r="AC41" s="15">
        <v>0</v>
      </c>
      <c r="AD41" s="15">
        <v>0</v>
      </c>
      <c r="AE41" s="15">
        <v>9059.3700000000008</v>
      </c>
      <c r="AF41" s="15">
        <v>44142</v>
      </c>
      <c r="AG41" s="202">
        <f t="shared" si="3"/>
        <v>1822525.2700000003</v>
      </c>
      <c r="AH41" s="15">
        <v>785962.78</v>
      </c>
      <c r="AI41" s="15">
        <v>0</v>
      </c>
      <c r="AJ41" s="15">
        <v>440668.44</v>
      </c>
      <c r="AK41" s="15">
        <v>12605.09</v>
      </c>
      <c r="AL41" s="15">
        <v>77752.05</v>
      </c>
      <c r="AM41" s="15">
        <v>0</v>
      </c>
      <c r="AN41" s="15">
        <v>72939.3</v>
      </c>
      <c r="AO41" s="15">
        <v>10743.17</v>
      </c>
      <c r="AP41" s="15">
        <v>1614.4</v>
      </c>
      <c r="AQ41" s="15">
        <v>340.3</v>
      </c>
      <c r="AR41" s="15">
        <v>-2000</v>
      </c>
      <c r="AS41" s="15">
        <v>21286.51</v>
      </c>
      <c r="AT41" s="15">
        <v>5243.07</v>
      </c>
      <c r="AU41" s="15">
        <v>31208.59</v>
      </c>
      <c r="AV41" s="15">
        <v>2142</v>
      </c>
      <c r="AW41" s="15">
        <v>77328.27</v>
      </c>
      <c r="AX41" s="15">
        <v>33177.72</v>
      </c>
      <c r="AY41" s="15">
        <v>9107.1299999999992</v>
      </c>
      <c r="AZ41" s="15">
        <v>56480.29</v>
      </c>
      <c r="BA41" s="15">
        <v>9634.57</v>
      </c>
      <c r="BB41" s="15"/>
      <c r="BC41" s="15"/>
      <c r="BD41" s="15"/>
      <c r="BE41" s="15"/>
      <c r="BF41" s="15"/>
      <c r="BG41" s="15"/>
      <c r="BH41" s="15"/>
      <c r="BI41" s="15">
        <v>0</v>
      </c>
      <c r="BJ41" s="15">
        <v>6951.01</v>
      </c>
      <c r="BK41" s="15">
        <v>3455.33</v>
      </c>
      <c r="BL41" s="15">
        <v>14260.16</v>
      </c>
      <c r="BM41" s="15">
        <v>90477.79</v>
      </c>
      <c r="BN41" s="15">
        <v>12879.25</v>
      </c>
      <c r="BO41" s="15">
        <v>164579.13</v>
      </c>
      <c r="BP41" s="15">
        <v>31529.17</v>
      </c>
      <c r="BQ41" s="15">
        <v>0</v>
      </c>
      <c r="BR41" s="15">
        <v>0</v>
      </c>
      <c r="BS41" s="15">
        <v>0</v>
      </c>
      <c r="BT41" s="15">
        <v>0</v>
      </c>
      <c r="BU41" s="15">
        <v>0</v>
      </c>
      <c r="BV41" s="202">
        <f t="shared" si="4"/>
        <v>1970365.52</v>
      </c>
      <c r="BW41" s="202">
        <f t="shared" si="5"/>
        <v>-147840.24999999977</v>
      </c>
      <c r="BX41" s="202">
        <f t="shared" si="15"/>
        <v>105868.75000000023</v>
      </c>
      <c r="BY41" s="202">
        <f t="shared" si="16"/>
        <v>0</v>
      </c>
      <c r="BZ41" s="202">
        <f t="shared" si="17"/>
        <v>105868.75000000023</v>
      </c>
      <c r="CA41" s="15">
        <v>28803</v>
      </c>
      <c r="CB41" s="15">
        <v>6989.13</v>
      </c>
      <c r="CC41" s="15">
        <v>0</v>
      </c>
      <c r="CD41" s="15">
        <v>0</v>
      </c>
      <c r="CE41" s="202">
        <f t="shared" si="7"/>
        <v>6989.13</v>
      </c>
      <c r="CF41" s="15">
        <v>0</v>
      </c>
      <c r="CG41" s="15">
        <v>4641</v>
      </c>
      <c r="CH41" s="15">
        <v>0</v>
      </c>
      <c r="CI41" s="15">
        <v>12069</v>
      </c>
      <c r="CJ41" s="202">
        <f t="shared" si="8"/>
        <v>16710</v>
      </c>
      <c r="CK41" s="15">
        <f t="shared" si="9"/>
        <v>-9720.869999999999</v>
      </c>
      <c r="CL41" s="203">
        <f t="shared" si="10"/>
        <v>19082.13</v>
      </c>
      <c r="CM41" s="203">
        <f t="shared" si="18"/>
        <v>124950.88000000024</v>
      </c>
      <c r="CT41" s="203"/>
      <c r="CU41" s="203"/>
      <c r="CV41" s="203"/>
    </row>
    <row r="42" spans="1:100">
      <c r="A42" t="s">
        <v>160</v>
      </c>
      <c r="B42" t="s">
        <v>124</v>
      </c>
      <c r="C42">
        <v>135226</v>
      </c>
      <c r="D42" s="3">
        <v>3023523</v>
      </c>
      <c r="E42" s="3">
        <v>3523</v>
      </c>
      <c r="F42">
        <v>11093</v>
      </c>
      <c r="G42">
        <v>91093</v>
      </c>
      <c r="H42">
        <v>938700</v>
      </c>
      <c r="I42">
        <v>223997</v>
      </c>
      <c r="J42">
        <v>0</v>
      </c>
      <c r="K42">
        <v>223997</v>
      </c>
      <c r="L42" s="15">
        <v>3608771.68</v>
      </c>
      <c r="M42" s="15">
        <v>0</v>
      </c>
      <c r="N42" s="15">
        <v>190379.46</v>
      </c>
      <c r="O42" s="15">
        <v>0</v>
      </c>
      <c r="P42" s="15">
        <v>244027.54</v>
      </c>
      <c r="Q42" s="15">
        <v>3144.42</v>
      </c>
      <c r="R42" s="15">
        <v>77836.77</v>
      </c>
      <c r="S42" s="15">
        <v>107547.06</v>
      </c>
      <c r="T42" s="15">
        <v>17162.12</v>
      </c>
      <c r="U42" s="15">
        <v>29095.54</v>
      </c>
      <c r="V42" s="15">
        <v>9700</v>
      </c>
      <c r="W42" s="15">
        <v>0</v>
      </c>
      <c r="X42" s="15">
        <v>155215.54</v>
      </c>
      <c r="Y42" s="15">
        <v>24149.13</v>
      </c>
      <c r="Z42" s="15">
        <v>0</v>
      </c>
      <c r="AA42" s="15">
        <v>0</v>
      </c>
      <c r="AB42" s="15">
        <v>0</v>
      </c>
      <c r="AC42" s="15">
        <v>0</v>
      </c>
      <c r="AD42" s="15">
        <v>0</v>
      </c>
      <c r="AE42" s="15">
        <v>38481.01</v>
      </c>
      <c r="AF42" s="15">
        <v>106750</v>
      </c>
      <c r="AG42" s="202">
        <f t="shared" si="3"/>
        <v>4612260.2699999996</v>
      </c>
      <c r="AH42" s="15">
        <v>1921331.42</v>
      </c>
      <c r="AI42" s="15">
        <v>0</v>
      </c>
      <c r="AJ42" s="15">
        <v>1002546.25</v>
      </c>
      <c r="AK42" s="15">
        <v>219049.42</v>
      </c>
      <c r="AL42" s="15">
        <v>149170.07999999999</v>
      </c>
      <c r="AM42" s="15">
        <v>0</v>
      </c>
      <c r="AN42" s="15">
        <v>157189.29</v>
      </c>
      <c r="AO42" s="15">
        <v>24430.54</v>
      </c>
      <c r="AP42" s="15">
        <v>4084.73</v>
      </c>
      <c r="AQ42" s="15">
        <v>12110.4</v>
      </c>
      <c r="AR42" s="15">
        <v>0</v>
      </c>
      <c r="AS42" s="15">
        <v>12575.87</v>
      </c>
      <c r="AT42" s="15">
        <v>1848.22</v>
      </c>
      <c r="AU42" s="15">
        <v>10764.36</v>
      </c>
      <c r="AV42" s="15">
        <v>10055.66</v>
      </c>
      <c r="AW42" s="15">
        <v>71419.55</v>
      </c>
      <c r="AX42" s="15">
        <v>56924.4</v>
      </c>
      <c r="AY42" s="15">
        <v>15630.27</v>
      </c>
      <c r="AZ42" s="15">
        <v>122654.96</v>
      </c>
      <c r="BA42" s="15">
        <v>16114.51</v>
      </c>
      <c r="BB42" s="15"/>
      <c r="BC42" s="15"/>
      <c r="BD42" s="15"/>
      <c r="BE42" s="15"/>
      <c r="BF42" s="15"/>
      <c r="BG42" s="15"/>
      <c r="BH42" s="15"/>
      <c r="BI42" s="15">
        <v>0</v>
      </c>
      <c r="BJ42" s="15">
        <v>15211.09</v>
      </c>
      <c r="BK42" s="15">
        <v>24072.91</v>
      </c>
      <c r="BL42" s="15">
        <v>640.29999999999995</v>
      </c>
      <c r="BM42" s="15">
        <v>234299.26</v>
      </c>
      <c r="BN42" s="15">
        <v>38006.019999999997</v>
      </c>
      <c r="BO42" s="15">
        <v>350047.95</v>
      </c>
      <c r="BP42" s="15">
        <v>43972.82</v>
      </c>
      <c r="BQ42" s="15">
        <v>0</v>
      </c>
      <c r="BR42" s="15">
        <v>0</v>
      </c>
      <c r="BS42" s="15">
        <v>0</v>
      </c>
      <c r="BT42" s="15">
        <v>0</v>
      </c>
      <c r="BU42" s="15">
        <v>0</v>
      </c>
      <c r="BV42" s="202">
        <f t="shared" si="4"/>
        <v>4514150.2799999993</v>
      </c>
      <c r="BW42" s="202">
        <f t="shared" si="5"/>
        <v>98109.990000000224</v>
      </c>
      <c r="BX42" s="202">
        <f t="shared" si="15"/>
        <v>322106.99000000022</v>
      </c>
      <c r="BY42" s="202">
        <f t="shared" si="16"/>
        <v>0</v>
      </c>
      <c r="BZ42" s="202">
        <f t="shared" si="17"/>
        <v>322106.99000000022</v>
      </c>
      <c r="CA42" s="15">
        <v>50055</v>
      </c>
      <c r="CB42" s="15">
        <v>11542</v>
      </c>
      <c r="CC42" s="15">
        <v>0</v>
      </c>
      <c r="CD42" s="15">
        <v>0</v>
      </c>
      <c r="CE42" s="202">
        <f t="shared" si="7"/>
        <v>11542</v>
      </c>
      <c r="CF42" s="15">
        <v>0</v>
      </c>
      <c r="CG42" s="15">
        <v>26489.759999999998</v>
      </c>
      <c r="CH42" s="15">
        <v>0</v>
      </c>
      <c r="CI42" s="15">
        <v>14352</v>
      </c>
      <c r="CJ42" s="202">
        <f t="shared" si="8"/>
        <v>40841.759999999995</v>
      </c>
      <c r="CK42" s="15">
        <f t="shared" si="9"/>
        <v>-29299.759999999995</v>
      </c>
      <c r="CL42" s="203">
        <f t="shared" si="10"/>
        <v>20755.240000000005</v>
      </c>
      <c r="CM42" s="203">
        <f t="shared" si="18"/>
        <v>342862.23000000021</v>
      </c>
      <c r="CP42">
        <f>_xlfn.XLOOKUP(D42,'2024-25 Budgets'!$5:$5,'2024-25 Budgets'!$68:$68)</f>
        <v>322107</v>
      </c>
      <c r="CQ42">
        <f>_xlfn.XLOOKUP(D42,'2024-25 Budgets'!$5:$5,'2024-25 Budgets'!$85:$85)</f>
        <v>0</v>
      </c>
      <c r="CR42">
        <f t="shared" si="11"/>
        <v>322107</v>
      </c>
      <c r="CT42" s="203">
        <f t="shared" si="12"/>
        <v>9.9999997764825821E-3</v>
      </c>
      <c r="CU42" s="203">
        <f t="shared" si="13"/>
        <v>-20755.240000000005</v>
      </c>
      <c r="CV42" s="203">
        <f t="shared" si="14"/>
        <v>-20755.230000000214</v>
      </c>
    </row>
    <row r="43" spans="1:100">
      <c r="A43" t="s">
        <v>161</v>
      </c>
      <c r="B43" t="s">
        <v>124</v>
      </c>
      <c r="C43">
        <v>101376</v>
      </c>
      <c r="D43" s="3">
        <v>3025948</v>
      </c>
      <c r="E43" s="3">
        <v>5948</v>
      </c>
      <c r="F43">
        <v>10125</v>
      </c>
      <c r="G43">
        <v>90125</v>
      </c>
      <c r="H43">
        <v>938694</v>
      </c>
      <c r="I43">
        <v>-52450</v>
      </c>
      <c r="J43">
        <v>0</v>
      </c>
      <c r="K43">
        <v>-52450</v>
      </c>
      <c r="L43" s="15">
        <v>1157696.45</v>
      </c>
      <c r="M43" s="15">
        <v>0</v>
      </c>
      <c r="N43" s="15">
        <v>23548.07</v>
      </c>
      <c r="O43" s="15">
        <v>0</v>
      </c>
      <c r="P43" s="15">
        <v>5820.04</v>
      </c>
      <c r="Q43" s="15">
        <v>52227.94</v>
      </c>
      <c r="R43" s="15">
        <v>0</v>
      </c>
      <c r="S43" s="15">
        <v>0</v>
      </c>
      <c r="T43" s="15">
        <v>94941.59</v>
      </c>
      <c r="U43" s="15">
        <v>0</v>
      </c>
      <c r="V43" s="15">
        <v>4468.66</v>
      </c>
      <c r="W43" s="15">
        <v>0</v>
      </c>
      <c r="X43" s="15">
        <v>54177.41</v>
      </c>
      <c r="Y43" s="15">
        <v>270673.57</v>
      </c>
      <c r="Z43" s="15">
        <v>0</v>
      </c>
      <c r="AA43" s="15">
        <v>0</v>
      </c>
      <c r="AB43" s="15">
        <v>0</v>
      </c>
      <c r="AC43" s="15">
        <v>86961.04</v>
      </c>
      <c r="AD43" s="15">
        <v>0</v>
      </c>
      <c r="AE43" s="15">
        <v>0</v>
      </c>
      <c r="AF43" s="15">
        <v>0</v>
      </c>
      <c r="AG43" s="202">
        <f t="shared" si="3"/>
        <v>1750514.77</v>
      </c>
      <c r="AH43" s="15">
        <v>813218.9</v>
      </c>
      <c r="AI43" s="15">
        <v>0</v>
      </c>
      <c r="AJ43" s="15">
        <v>289880.38</v>
      </c>
      <c r="AK43" s="15">
        <v>21276.03</v>
      </c>
      <c r="AL43" s="15">
        <v>92351.55</v>
      </c>
      <c r="AM43" s="15">
        <v>0</v>
      </c>
      <c r="AN43" s="15">
        <v>9002.23</v>
      </c>
      <c r="AO43" s="15">
        <v>958.4</v>
      </c>
      <c r="AP43" s="15">
        <v>7513.45</v>
      </c>
      <c r="AQ43" s="15">
        <v>0</v>
      </c>
      <c r="AR43" s="15">
        <v>9001.33</v>
      </c>
      <c r="AS43" s="15">
        <v>16662.849999999999</v>
      </c>
      <c r="AT43" s="15">
        <v>0</v>
      </c>
      <c r="AU43" s="15">
        <v>32150.13</v>
      </c>
      <c r="AV43" s="15">
        <v>8694.59</v>
      </c>
      <c r="AW43" s="15">
        <v>30113</v>
      </c>
      <c r="AX43" s="15">
        <v>16972.8</v>
      </c>
      <c r="AY43" s="15">
        <v>73675.44</v>
      </c>
      <c r="AZ43" s="15">
        <v>79192.09</v>
      </c>
      <c r="BA43" s="15">
        <v>14489.34</v>
      </c>
      <c r="BB43" s="15"/>
      <c r="BC43" s="15"/>
      <c r="BD43" s="15"/>
      <c r="BE43" s="15"/>
      <c r="BF43" s="15"/>
      <c r="BG43" s="15"/>
      <c r="BH43" s="15"/>
      <c r="BI43" s="15">
        <v>22696.22</v>
      </c>
      <c r="BJ43" s="15">
        <v>17257.66</v>
      </c>
      <c r="BK43" s="15">
        <v>7509.17</v>
      </c>
      <c r="BL43" s="15">
        <v>6003.21</v>
      </c>
      <c r="BM43" s="15">
        <v>77409.149999999994</v>
      </c>
      <c r="BN43" s="15">
        <v>0</v>
      </c>
      <c r="BO43" s="15">
        <v>15642.11</v>
      </c>
      <c r="BP43" s="15">
        <v>30142.21</v>
      </c>
      <c r="BQ43" s="15">
        <v>0</v>
      </c>
      <c r="BR43" s="15">
        <v>0</v>
      </c>
      <c r="BS43" s="15">
        <v>0</v>
      </c>
      <c r="BT43" s="15">
        <v>0</v>
      </c>
      <c r="BU43" s="15">
        <v>0</v>
      </c>
      <c r="BV43" s="202">
        <f t="shared" si="4"/>
        <v>1691812.24</v>
      </c>
      <c r="BW43" s="202">
        <f t="shared" si="5"/>
        <v>58702.530000000028</v>
      </c>
      <c r="BX43" s="202">
        <f t="shared" si="15"/>
        <v>6252.5300000000279</v>
      </c>
      <c r="BY43" s="202">
        <f t="shared" si="16"/>
        <v>0</v>
      </c>
      <c r="BZ43" s="202">
        <f t="shared" si="17"/>
        <v>6252.5300000000279</v>
      </c>
      <c r="CA43" s="15">
        <v>0</v>
      </c>
      <c r="CB43" s="15"/>
      <c r="CC43" s="15"/>
      <c r="CD43" s="15"/>
      <c r="CE43" s="202">
        <f t="shared" si="7"/>
        <v>0</v>
      </c>
      <c r="CF43" s="15"/>
      <c r="CG43" s="15"/>
      <c r="CH43" s="15"/>
      <c r="CI43" s="15"/>
      <c r="CJ43" s="202">
        <f t="shared" si="8"/>
        <v>0</v>
      </c>
      <c r="CK43" s="15">
        <f t="shared" si="9"/>
        <v>0</v>
      </c>
      <c r="CL43" s="203">
        <f t="shared" si="10"/>
        <v>0</v>
      </c>
      <c r="CM43" s="203">
        <f t="shared" si="18"/>
        <v>6252.5300000000279</v>
      </c>
      <c r="CT43" s="203"/>
      <c r="CU43" s="203"/>
      <c r="CV43" s="203"/>
    </row>
    <row r="44" spans="1:100">
      <c r="A44" t="s">
        <v>162</v>
      </c>
      <c r="B44" t="s">
        <v>124</v>
      </c>
      <c r="C44">
        <v>131359</v>
      </c>
      <c r="D44" s="3">
        <v>3025949</v>
      </c>
      <c r="E44" s="3">
        <v>5949</v>
      </c>
      <c r="F44">
        <v>10126</v>
      </c>
      <c r="G44">
        <v>90126</v>
      </c>
      <c r="H44">
        <v>938695</v>
      </c>
      <c r="I44">
        <v>-33328</v>
      </c>
      <c r="J44">
        <v>0</v>
      </c>
      <c r="K44">
        <v>-33328</v>
      </c>
      <c r="L44">
        <v>1793647.68</v>
      </c>
      <c r="M44">
        <v>0</v>
      </c>
      <c r="N44">
        <v>35903.769999999997</v>
      </c>
      <c r="O44">
        <v>0</v>
      </c>
      <c r="P44">
        <v>20370.02</v>
      </c>
      <c r="Q44">
        <v>0</v>
      </c>
      <c r="R44">
        <v>8775.7099999999991</v>
      </c>
      <c r="S44">
        <v>0</v>
      </c>
      <c r="T44">
        <v>4468.68</v>
      </c>
      <c r="U44">
        <v>-1605.55</v>
      </c>
      <c r="V44">
        <v>0</v>
      </c>
      <c r="W44">
        <v>0</v>
      </c>
      <c r="X44">
        <v>16102.1</v>
      </c>
      <c r="Y44">
        <v>1128517.94</v>
      </c>
      <c r="Z44">
        <v>170018</v>
      </c>
      <c r="AA44">
        <v>0</v>
      </c>
      <c r="AB44">
        <v>0</v>
      </c>
      <c r="AC44">
        <v>0</v>
      </c>
      <c r="AD44">
        <v>0</v>
      </c>
      <c r="AE44">
        <v>0</v>
      </c>
      <c r="AF44">
        <v>0</v>
      </c>
      <c r="AG44" s="202">
        <f t="shared" si="3"/>
        <v>3176198.3499999996</v>
      </c>
      <c r="AH44">
        <v>1086138.5900000001</v>
      </c>
      <c r="AI44">
        <v>0</v>
      </c>
      <c r="AJ44">
        <v>1148530.73</v>
      </c>
      <c r="AK44">
        <v>59962.09</v>
      </c>
      <c r="AL44">
        <v>115836.9</v>
      </c>
      <c r="AM44">
        <v>0</v>
      </c>
      <c r="AN44">
        <v>11298.86</v>
      </c>
      <c r="AO44">
        <v>17478.98</v>
      </c>
      <c r="AP44">
        <v>38154.51</v>
      </c>
      <c r="AQ44">
        <v>569.38</v>
      </c>
      <c r="AR44">
        <v>0</v>
      </c>
      <c r="AS44">
        <v>17175.21</v>
      </c>
      <c r="AT44">
        <v>0</v>
      </c>
      <c r="AU44">
        <v>83947.92</v>
      </c>
      <c r="AV44">
        <v>3299.26</v>
      </c>
      <c r="AW44">
        <v>63052.65</v>
      </c>
      <c r="AX44">
        <v>38376</v>
      </c>
      <c r="AY44">
        <v>11202.7</v>
      </c>
      <c r="AZ44">
        <v>136392.53</v>
      </c>
      <c r="BA44">
        <v>16686.28</v>
      </c>
      <c r="BI44">
        <v>0</v>
      </c>
      <c r="BJ44">
        <v>13775.56</v>
      </c>
      <c r="BK44">
        <v>22149.01</v>
      </c>
      <c r="BL44">
        <v>330</v>
      </c>
      <c r="BM44">
        <v>36486.86</v>
      </c>
      <c r="BN44">
        <v>63643</v>
      </c>
      <c r="BO44">
        <v>34567.980000000003</v>
      </c>
      <c r="BP44">
        <v>0</v>
      </c>
      <c r="BQ44">
        <v>143688.70000000001</v>
      </c>
      <c r="BR44">
        <v>0</v>
      </c>
      <c r="BS44">
        <v>0</v>
      </c>
      <c r="BT44">
        <v>0</v>
      </c>
      <c r="BU44">
        <v>0</v>
      </c>
      <c r="BV44" s="202">
        <f t="shared" si="4"/>
        <v>3162743.6999999988</v>
      </c>
      <c r="BW44" s="202">
        <f t="shared" si="5"/>
        <v>13454.650000000838</v>
      </c>
      <c r="BX44" s="202">
        <f t="shared" si="15"/>
        <v>-19873.349999999162</v>
      </c>
      <c r="BY44" s="202">
        <f t="shared" si="16"/>
        <v>0</v>
      </c>
      <c r="BZ44" s="202">
        <f t="shared" si="17"/>
        <v>-19873.349999999162</v>
      </c>
      <c r="CA44" s="15">
        <v>0</v>
      </c>
      <c r="CB44" s="15"/>
      <c r="CC44" s="15"/>
      <c r="CD44" s="15"/>
      <c r="CE44" s="202">
        <f t="shared" si="7"/>
        <v>0</v>
      </c>
      <c r="CF44" s="15"/>
      <c r="CG44" s="15"/>
      <c r="CH44" s="15"/>
      <c r="CI44" s="15"/>
      <c r="CJ44" s="202">
        <f t="shared" si="8"/>
        <v>0</v>
      </c>
      <c r="CK44" s="15">
        <f t="shared" si="9"/>
        <v>0</v>
      </c>
      <c r="CL44" s="203">
        <f t="shared" si="10"/>
        <v>0</v>
      </c>
      <c r="CM44" s="203">
        <f t="shared" si="18"/>
        <v>-19873.349999999162</v>
      </c>
      <c r="CT44" s="203"/>
      <c r="CU44" s="203"/>
      <c r="CV44" s="203"/>
    </row>
    <row r="45" spans="1:100">
      <c r="A45" t="s">
        <v>163</v>
      </c>
      <c r="B45" t="s">
        <v>124</v>
      </c>
      <c r="C45">
        <v>101341</v>
      </c>
      <c r="D45" s="3">
        <v>3023513</v>
      </c>
      <c r="E45" s="3">
        <v>3513</v>
      </c>
      <c r="F45">
        <v>10114</v>
      </c>
      <c r="G45">
        <v>90114</v>
      </c>
      <c r="H45">
        <v>938676</v>
      </c>
      <c r="I45">
        <v>9109</v>
      </c>
      <c r="J45">
        <v>0</v>
      </c>
      <c r="K45">
        <v>9109</v>
      </c>
      <c r="L45" s="15">
        <v>1969209.58</v>
      </c>
      <c r="M45" s="15">
        <v>0</v>
      </c>
      <c r="N45" s="15">
        <v>76054.59</v>
      </c>
      <c r="O45" s="15">
        <v>0</v>
      </c>
      <c r="P45" s="15">
        <v>14549.98</v>
      </c>
      <c r="Q45" s="15">
        <v>80490</v>
      </c>
      <c r="R45" s="15">
        <v>94528</v>
      </c>
      <c r="S45" s="15">
        <v>0</v>
      </c>
      <c r="T45" s="15">
        <v>1664.44</v>
      </c>
      <c r="U45" s="15">
        <v>9770.5499999999993</v>
      </c>
      <c r="V45" s="15">
        <v>0</v>
      </c>
      <c r="W45" s="15">
        <v>0</v>
      </c>
      <c r="X45" s="15">
        <v>29714.41</v>
      </c>
      <c r="Y45" s="15">
        <v>492773.3</v>
      </c>
      <c r="Z45" s="15">
        <v>0</v>
      </c>
      <c r="AA45" s="15">
        <v>0</v>
      </c>
      <c r="AB45" s="15">
        <v>0</v>
      </c>
      <c r="AC45" s="15">
        <v>0</v>
      </c>
      <c r="AD45" s="15">
        <v>0</v>
      </c>
      <c r="AE45" s="15">
        <v>3346.26</v>
      </c>
      <c r="AF45" s="15">
        <v>112052</v>
      </c>
      <c r="AG45" s="202">
        <f t="shared" si="3"/>
        <v>2884153.11</v>
      </c>
      <c r="AH45" s="15">
        <v>1470868.42</v>
      </c>
      <c r="AI45" s="15">
        <v>0</v>
      </c>
      <c r="AJ45" s="15">
        <v>169078.55</v>
      </c>
      <c r="AK45" s="15">
        <v>40811.769999999997</v>
      </c>
      <c r="AL45" s="15">
        <v>112009.61</v>
      </c>
      <c r="AM45" s="15">
        <v>0</v>
      </c>
      <c r="AN45" s="15">
        <v>46449.760000000002</v>
      </c>
      <c r="AO45" s="15">
        <v>3541.1</v>
      </c>
      <c r="AP45" s="15">
        <v>1520</v>
      </c>
      <c r="AQ45" s="15">
        <v>627.48</v>
      </c>
      <c r="AR45" s="15">
        <v>0</v>
      </c>
      <c r="AS45" s="15">
        <v>20804.43</v>
      </c>
      <c r="AT45" s="15">
        <v>105</v>
      </c>
      <c r="AU45" s="15">
        <v>41720.82</v>
      </c>
      <c r="AV45" s="15">
        <v>6022.19</v>
      </c>
      <c r="AW45" s="15">
        <v>111821.57</v>
      </c>
      <c r="AX45" s="15">
        <v>5771.86</v>
      </c>
      <c r="AY45" s="15">
        <v>113098.76</v>
      </c>
      <c r="AZ45" s="15">
        <v>118847.3</v>
      </c>
      <c r="BA45" s="15">
        <v>13500.03</v>
      </c>
      <c r="BB45" s="15"/>
      <c r="BC45" s="15"/>
      <c r="BD45" s="15"/>
      <c r="BE45" s="15"/>
      <c r="BF45" s="15"/>
      <c r="BG45" s="15"/>
      <c r="BH45" s="15"/>
      <c r="BI45" s="15">
        <v>0</v>
      </c>
      <c r="BJ45" s="15">
        <v>14889.3</v>
      </c>
      <c r="BK45" s="15">
        <v>6006.42</v>
      </c>
      <c r="BL45" s="15">
        <v>53549.94</v>
      </c>
      <c r="BM45" s="15">
        <v>72553.59</v>
      </c>
      <c r="BN45" s="15">
        <v>0</v>
      </c>
      <c r="BO45" s="15">
        <v>377923.53</v>
      </c>
      <c r="BP45" s="15">
        <v>25843.1</v>
      </c>
      <c r="BQ45" s="15">
        <v>0</v>
      </c>
      <c r="BR45" s="15">
        <v>0</v>
      </c>
      <c r="BS45" s="15">
        <v>0</v>
      </c>
      <c r="BT45" s="15">
        <v>0</v>
      </c>
      <c r="BU45" s="15">
        <v>0</v>
      </c>
      <c r="BV45" s="202">
        <f t="shared" si="4"/>
        <v>2827364.53</v>
      </c>
      <c r="BW45" s="202">
        <f t="shared" si="5"/>
        <v>56788.580000000075</v>
      </c>
      <c r="BX45" s="202">
        <f t="shared" si="15"/>
        <v>65897.580000000075</v>
      </c>
      <c r="BY45" s="202">
        <f t="shared" si="16"/>
        <v>0</v>
      </c>
      <c r="BZ45" s="202">
        <f t="shared" si="17"/>
        <v>65897.580000000075</v>
      </c>
      <c r="CA45" s="15">
        <v>0</v>
      </c>
      <c r="CB45" s="15"/>
      <c r="CC45" s="15"/>
      <c r="CD45" s="15"/>
      <c r="CE45" s="202">
        <f t="shared" si="7"/>
        <v>0</v>
      </c>
      <c r="CF45" s="15"/>
      <c r="CG45" s="15"/>
      <c r="CH45" s="15"/>
      <c r="CI45" s="15"/>
      <c r="CJ45" s="202">
        <f t="shared" si="8"/>
        <v>0</v>
      </c>
      <c r="CK45" s="15">
        <f t="shared" si="9"/>
        <v>0</v>
      </c>
      <c r="CL45" s="203">
        <f t="shared" si="10"/>
        <v>0</v>
      </c>
      <c r="CM45" s="203">
        <f t="shared" si="18"/>
        <v>65897.580000000075</v>
      </c>
      <c r="CP45">
        <f>_xlfn.XLOOKUP(D45,'2024-25 Budgets'!$5:$5,'2024-25 Budgets'!$68:$68)</f>
        <v>65898</v>
      </c>
      <c r="CQ45">
        <f>_xlfn.XLOOKUP(D45,'2024-25 Budgets'!$5:$5,'2024-25 Budgets'!$85:$85)</f>
        <v>0</v>
      </c>
      <c r="CR45">
        <f t="shared" si="11"/>
        <v>65898</v>
      </c>
      <c r="CT45" s="203">
        <f t="shared" si="12"/>
        <v>0.41999999992549419</v>
      </c>
      <c r="CU45" s="203">
        <f t="shared" si="13"/>
        <v>0</v>
      </c>
      <c r="CV45" s="203">
        <f t="shared" si="14"/>
        <v>0.41999999992549419</v>
      </c>
    </row>
    <row r="46" spans="1:100">
      <c r="A46" t="s">
        <v>164</v>
      </c>
      <c r="B46" t="s">
        <v>124</v>
      </c>
      <c r="C46">
        <v>101318</v>
      </c>
      <c r="D46" s="3">
        <v>3023305</v>
      </c>
      <c r="E46" s="3">
        <v>3305</v>
      </c>
      <c r="F46">
        <v>10078</v>
      </c>
      <c r="G46">
        <v>90078</v>
      </c>
      <c r="H46">
        <v>938655</v>
      </c>
      <c r="I46">
        <v>43774</v>
      </c>
      <c r="J46">
        <v>0</v>
      </c>
      <c r="K46">
        <v>43774</v>
      </c>
      <c r="L46" s="15">
        <v>812445.33</v>
      </c>
      <c r="M46" s="15">
        <v>0</v>
      </c>
      <c r="N46" s="15">
        <v>23145.27</v>
      </c>
      <c r="O46" s="15">
        <v>0</v>
      </c>
      <c r="P46" s="15">
        <v>24354.99</v>
      </c>
      <c r="Q46" s="15">
        <v>200</v>
      </c>
      <c r="R46" s="15">
        <v>71161.67</v>
      </c>
      <c r="S46" s="15">
        <v>5370</v>
      </c>
      <c r="T46" s="15">
        <v>7936.26</v>
      </c>
      <c r="U46" s="15">
        <v>6843.12</v>
      </c>
      <c r="V46" s="15">
        <v>0</v>
      </c>
      <c r="W46" s="15">
        <v>476</v>
      </c>
      <c r="X46" s="15">
        <v>19677.189999999999</v>
      </c>
      <c r="Y46" s="15">
        <v>5178.07</v>
      </c>
      <c r="Z46" s="15">
        <v>0</v>
      </c>
      <c r="AA46" s="15">
        <v>0</v>
      </c>
      <c r="AB46" s="15">
        <v>0</v>
      </c>
      <c r="AC46" s="15">
        <v>0</v>
      </c>
      <c r="AD46" s="15">
        <v>0</v>
      </c>
      <c r="AE46" s="15">
        <v>4055.01</v>
      </c>
      <c r="AF46" s="15">
        <v>40979</v>
      </c>
      <c r="AG46" s="202">
        <f t="shared" si="3"/>
        <v>1021821.9099999999</v>
      </c>
      <c r="AH46" s="15">
        <v>534768.46</v>
      </c>
      <c r="AI46" s="15">
        <v>0</v>
      </c>
      <c r="AJ46" s="15">
        <v>143477.19</v>
      </c>
      <c r="AK46" s="15">
        <v>46793.15</v>
      </c>
      <c r="AL46" s="15">
        <v>41925.07</v>
      </c>
      <c r="AM46" s="15">
        <v>0</v>
      </c>
      <c r="AN46" s="15">
        <v>35577.51</v>
      </c>
      <c r="AO46" s="15">
        <v>4671.68</v>
      </c>
      <c r="AP46" s="15">
        <v>1553</v>
      </c>
      <c r="AQ46" s="15">
        <v>245.68</v>
      </c>
      <c r="AR46" s="15">
        <v>0</v>
      </c>
      <c r="AS46" s="15">
        <v>11499.82</v>
      </c>
      <c r="AT46" s="15">
        <v>0</v>
      </c>
      <c r="AU46" s="15">
        <v>1021.88</v>
      </c>
      <c r="AV46" s="15">
        <v>1059.0899999999999</v>
      </c>
      <c r="AW46" s="15">
        <v>14042.08</v>
      </c>
      <c r="AX46" s="15">
        <v>1587.2</v>
      </c>
      <c r="AY46" s="15">
        <v>5470.2</v>
      </c>
      <c r="AZ46" s="15">
        <v>39240.199999999997</v>
      </c>
      <c r="BA46" s="15">
        <v>4894.12</v>
      </c>
      <c r="BB46" s="15"/>
      <c r="BC46" s="15"/>
      <c r="BD46" s="15"/>
      <c r="BE46" s="15"/>
      <c r="BF46" s="15"/>
      <c r="BG46" s="15"/>
      <c r="BH46" s="15"/>
      <c r="BI46" s="15">
        <v>0</v>
      </c>
      <c r="BJ46" s="15">
        <v>9616.76</v>
      </c>
      <c r="BK46" s="15">
        <v>4719.72</v>
      </c>
      <c r="BL46" s="15">
        <v>4812.78</v>
      </c>
      <c r="BM46" s="15">
        <v>50405.47</v>
      </c>
      <c r="BN46" s="15">
        <v>1000</v>
      </c>
      <c r="BO46" s="15">
        <v>20380.150000000001</v>
      </c>
      <c r="BP46" s="15">
        <v>29358.82</v>
      </c>
      <c r="BQ46" s="15">
        <v>0</v>
      </c>
      <c r="BR46" s="15">
        <v>0</v>
      </c>
      <c r="BS46" s="15">
        <v>0</v>
      </c>
      <c r="BT46" s="15">
        <v>0</v>
      </c>
      <c r="BU46" s="15">
        <v>0</v>
      </c>
      <c r="BV46" s="202">
        <f t="shared" si="4"/>
        <v>1008120.0299999997</v>
      </c>
      <c r="BW46" s="202">
        <f t="shared" si="5"/>
        <v>13701.880000000237</v>
      </c>
      <c r="BX46" s="202">
        <f t="shared" si="15"/>
        <v>57475.880000000237</v>
      </c>
      <c r="BY46" s="202">
        <f t="shared" si="16"/>
        <v>0</v>
      </c>
      <c r="BZ46" s="202">
        <f t="shared" si="17"/>
        <v>57475.880000000237</v>
      </c>
      <c r="CA46" s="15">
        <v>0</v>
      </c>
      <c r="CB46" s="15"/>
      <c r="CC46" s="15"/>
      <c r="CD46" s="15"/>
      <c r="CE46" s="202">
        <f t="shared" si="7"/>
        <v>0</v>
      </c>
      <c r="CF46" s="15"/>
      <c r="CG46" s="15"/>
      <c r="CH46" s="15"/>
      <c r="CI46" s="15"/>
      <c r="CJ46" s="202">
        <f t="shared" si="8"/>
        <v>0</v>
      </c>
      <c r="CK46" s="15">
        <f t="shared" si="9"/>
        <v>0</v>
      </c>
      <c r="CL46" s="203">
        <f t="shared" si="10"/>
        <v>0</v>
      </c>
      <c r="CM46" s="203">
        <f t="shared" si="18"/>
        <v>57475.880000000237</v>
      </c>
      <c r="CP46">
        <f>_xlfn.XLOOKUP(D46,'2024-25 Budgets'!$5:$5,'2024-25 Budgets'!$68:$68)</f>
        <v>57476</v>
      </c>
      <c r="CQ46">
        <f>_xlfn.XLOOKUP(D46,'2024-25 Budgets'!$5:$5,'2024-25 Budgets'!$85:$85)</f>
        <v>0</v>
      </c>
      <c r="CR46">
        <f t="shared" si="11"/>
        <v>57476</v>
      </c>
      <c r="CT46" s="203">
        <f t="shared" si="12"/>
        <v>0.11999999976251274</v>
      </c>
      <c r="CU46" s="203">
        <f t="shared" si="13"/>
        <v>0</v>
      </c>
      <c r="CV46" s="203">
        <f t="shared" si="14"/>
        <v>0.11999999976251274</v>
      </c>
    </row>
    <row r="47" spans="1:100">
      <c r="A47" t="s">
        <v>165</v>
      </c>
      <c r="B47" t="s">
        <v>124</v>
      </c>
      <c r="C47">
        <v>101293</v>
      </c>
      <c r="D47" s="3">
        <v>3022042</v>
      </c>
      <c r="E47" s="3">
        <v>2042</v>
      </c>
      <c r="F47">
        <v>10079</v>
      </c>
      <c r="G47">
        <v>90079</v>
      </c>
      <c r="H47">
        <v>938632</v>
      </c>
      <c r="I47">
        <v>304390</v>
      </c>
      <c r="J47">
        <v>0</v>
      </c>
      <c r="K47">
        <v>304390</v>
      </c>
      <c r="L47" s="15">
        <v>2027101.1</v>
      </c>
      <c r="M47" s="15">
        <v>0</v>
      </c>
      <c r="N47" s="15">
        <v>113082.49</v>
      </c>
      <c r="O47" s="15">
        <v>0</v>
      </c>
      <c r="P47" s="15">
        <v>35360.019999999997</v>
      </c>
      <c r="Q47" s="15">
        <v>0</v>
      </c>
      <c r="R47" s="15">
        <v>71464.100000000006</v>
      </c>
      <c r="S47" s="15">
        <v>21380.080000000002</v>
      </c>
      <c r="T47" s="15">
        <v>146936.99</v>
      </c>
      <c r="U47" s="15">
        <v>20917.8</v>
      </c>
      <c r="V47" s="15">
        <v>3665</v>
      </c>
      <c r="W47" s="15">
        <v>0</v>
      </c>
      <c r="X47" s="15">
        <v>52183.55</v>
      </c>
      <c r="Y47" s="15">
        <v>25631.74</v>
      </c>
      <c r="Z47" s="15">
        <v>0</v>
      </c>
      <c r="AA47" s="15">
        <v>0</v>
      </c>
      <c r="AB47" s="15">
        <v>0</v>
      </c>
      <c r="AC47" s="15">
        <v>0</v>
      </c>
      <c r="AD47" s="15">
        <v>0</v>
      </c>
      <c r="AE47" s="15">
        <v>5953.13</v>
      </c>
      <c r="AF47" s="15">
        <v>89241</v>
      </c>
      <c r="AG47" s="202">
        <f t="shared" si="3"/>
        <v>2612917</v>
      </c>
      <c r="AH47" s="15">
        <v>1148670.77</v>
      </c>
      <c r="AI47" s="15">
        <v>0</v>
      </c>
      <c r="AJ47" s="15">
        <v>572936.93000000005</v>
      </c>
      <c r="AK47" s="15">
        <v>40702.79</v>
      </c>
      <c r="AL47" s="15">
        <v>90799.37</v>
      </c>
      <c r="AM47" s="15">
        <v>0</v>
      </c>
      <c r="AN47" s="15">
        <v>187985.43</v>
      </c>
      <c r="AO47" s="15">
        <v>9817.48</v>
      </c>
      <c r="AP47" s="15">
        <v>687.5</v>
      </c>
      <c r="AQ47" s="15">
        <v>7468.56</v>
      </c>
      <c r="AR47" s="15">
        <v>0</v>
      </c>
      <c r="AS47" s="15">
        <v>10996.89</v>
      </c>
      <c r="AT47" s="15">
        <v>3708.6</v>
      </c>
      <c r="AU47" s="15">
        <v>43657.91</v>
      </c>
      <c r="AV47" s="15">
        <v>2869.2</v>
      </c>
      <c r="AW47" s="15">
        <v>45850.39</v>
      </c>
      <c r="AX47" s="15">
        <v>36600</v>
      </c>
      <c r="AY47" s="15">
        <v>10975.61</v>
      </c>
      <c r="AZ47" s="15">
        <v>113554.76</v>
      </c>
      <c r="BA47" s="15">
        <v>9170.18</v>
      </c>
      <c r="BB47" s="15"/>
      <c r="BC47" s="15"/>
      <c r="BD47" s="15"/>
      <c r="BE47" s="15"/>
      <c r="BF47" s="15"/>
      <c r="BG47" s="15"/>
      <c r="BH47" s="15"/>
      <c r="BI47" s="15">
        <v>0</v>
      </c>
      <c r="BJ47" s="15">
        <v>12267.71</v>
      </c>
      <c r="BK47" s="15">
        <v>16333.8</v>
      </c>
      <c r="BL47" s="15">
        <v>11205.82</v>
      </c>
      <c r="BM47" s="15">
        <v>138879.57</v>
      </c>
      <c r="BN47" s="15">
        <v>7254.69</v>
      </c>
      <c r="BO47" s="15">
        <v>101837.41</v>
      </c>
      <c r="BP47" s="15">
        <v>13385.43</v>
      </c>
      <c r="BQ47" s="15">
        <v>0</v>
      </c>
      <c r="BR47" s="15">
        <v>0</v>
      </c>
      <c r="BS47" s="15">
        <v>0</v>
      </c>
      <c r="BT47" s="15">
        <v>0</v>
      </c>
      <c r="BU47" s="15">
        <v>0</v>
      </c>
      <c r="BV47" s="202">
        <f t="shared" si="4"/>
        <v>2637616.8000000003</v>
      </c>
      <c r="BW47" s="202">
        <f t="shared" si="5"/>
        <v>-24699.800000000279</v>
      </c>
      <c r="BX47" s="202">
        <f t="shared" si="15"/>
        <v>279690.19999999972</v>
      </c>
      <c r="BY47" s="202">
        <f t="shared" si="16"/>
        <v>0</v>
      </c>
      <c r="BZ47" s="202">
        <f t="shared" si="17"/>
        <v>279690.19999999972</v>
      </c>
      <c r="CA47" s="15">
        <v>43169</v>
      </c>
      <c r="CB47" s="15">
        <v>8758.75</v>
      </c>
      <c r="CC47" s="15">
        <v>0</v>
      </c>
      <c r="CD47" s="15">
        <v>0</v>
      </c>
      <c r="CE47" s="202">
        <f t="shared" si="7"/>
        <v>8758.75</v>
      </c>
      <c r="CF47" s="15">
        <v>0</v>
      </c>
      <c r="CG47" s="15">
        <v>10655</v>
      </c>
      <c r="CH47" s="15">
        <v>15585.48</v>
      </c>
      <c r="CI47" s="15">
        <v>0</v>
      </c>
      <c r="CJ47" s="202">
        <f t="shared" si="8"/>
        <v>26240.48</v>
      </c>
      <c r="CK47" s="15">
        <f t="shared" si="9"/>
        <v>-17481.73</v>
      </c>
      <c r="CL47" s="203">
        <f t="shared" si="10"/>
        <v>25687.27</v>
      </c>
      <c r="CM47" s="203">
        <f t="shared" si="18"/>
        <v>305377.46999999974</v>
      </c>
      <c r="CP47">
        <f>_xlfn.XLOOKUP(D47,'2024-25 Budgets'!$5:$5,'2024-25 Budgets'!$68:$68)</f>
        <v>279690.02</v>
      </c>
      <c r="CQ47">
        <f>_xlfn.XLOOKUP(D47,'2024-25 Budgets'!$5:$5,'2024-25 Budgets'!$85:$85)</f>
        <v>25687.27</v>
      </c>
      <c r="CR47">
        <f t="shared" si="11"/>
        <v>305377.29000000004</v>
      </c>
      <c r="CT47" s="203">
        <f t="shared" si="12"/>
        <v>-0.17999999970197678</v>
      </c>
      <c r="CU47" s="203">
        <f t="shared" si="13"/>
        <v>0</v>
      </c>
      <c r="CV47" s="203">
        <f t="shared" si="14"/>
        <v>-0.17999999970197678</v>
      </c>
    </row>
    <row r="48" spans="1:100" s="207" customFormat="1">
      <c r="A48" s="207" t="s">
        <v>166</v>
      </c>
      <c r="B48" s="207" t="s">
        <v>124</v>
      </c>
      <c r="C48" s="207">
        <v>101295</v>
      </c>
      <c r="D48" s="208">
        <v>3022044</v>
      </c>
      <c r="E48" s="208">
        <v>2044</v>
      </c>
      <c r="F48" s="207">
        <v>10081</v>
      </c>
      <c r="G48" s="207">
        <v>90081</v>
      </c>
      <c r="H48" s="207">
        <v>938634</v>
      </c>
      <c r="I48" s="207">
        <v>-59404</v>
      </c>
      <c r="J48" s="207">
        <v>0</v>
      </c>
      <c r="K48" s="207">
        <v>-59404</v>
      </c>
      <c r="L48" s="209">
        <v>1922965.98</v>
      </c>
      <c r="M48" s="209">
        <v>0</v>
      </c>
      <c r="N48" s="209">
        <v>94076.67</v>
      </c>
      <c r="O48" s="209">
        <v>0</v>
      </c>
      <c r="P48" s="209">
        <v>76629.990000000005</v>
      </c>
      <c r="Q48" s="209">
        <v>10088</v>
      </c>
      <c r="R48" s="209">
        <v>0</v>
      </c>
      <c r="S48" s="209">
        <v>38155.040000000001</v>
      </c>
      <c r="T48" s="209">
        <v>31161.47</v>
      </c>
      <c r="U48" s="209">
        <v>0</v>
      </c>
      <c r="V48" s="209">
        <v>0</v>
      </c>
      <c r="W48" s="209">
        <v>0</v>
      </c>
      <c r="X48" s="209">
        <v>28943.02</v>
      </c>
      <c r="Y48" s="209">
        <v>14396.92</v>
      </c>
      <c r="Z48" s="209">
        <v>0</v>
      </c>
      <c r="AA48" s="209">
        <v>0</v>
      </c>
      <c r="AB48" s="209">
        <v>0</v>
      </c>
      <c r="AC48" s="209">
        <v>0</v>
      </c>
      <c r="AD48" s="209">
        <v>0</v>
      </c>
      <c r="AE48" s="209">
        <v>11065</v>
      </c>
      <c r="AF48" s="209">
        <v>161219</v>
      </c>
      <c r="AG48" s="210">
        <f>SUM(L48:AF48)</f>
        <v>2388701.09</v>
      </c>
      <c r="AH48" s="209">
        <v>873999.91</v>
      </c>
      <c r="AI48" s="209">
        <v>0</v>
      </c>
      <c r="AJ48" s="209">
        <v>339230.57</v>
      </c>
      <c r="AK48" s="209">
        <v>38740.620000000003</v>
      </c>
      <c r="AL48" s="209">
        <v>120188.95999999999</v>
      </c>
      <c r="AM48" s="209">
        <v>0</v>
      </c>
      <c r="AN48" s="209">
        <v>66420.87</v>
      </c>
      <c r="AO48" s="209">
        <v>7500.78</v>
      </c>
      <c r="AP48" s="209">
        <v>3155.5</v>
      </c>
      <c r="AQ48" s="209">
        <v>589.29999999999995</v>
      </c>
      <c r="AR48" s="209">
        <v>0</v>
      </c>
      <c r="AS48" s="209">
        <v>23052.080000000002</v>
      </c>
      <c r="AT48" s="209">
        <v>3963.41</v>
      </c>
      <c r="AU48" s="209">
        <v>40336.92</v>
      </c>
      <c r="AV48" s="209">
        <v>11836.69</v>
      </c>
      <c r="AW48" s="209">
        <v>52354.69</v>
      </c>
      <c r="AX48" s="209">
        <v>19200</v>
      </c>
      <c r="AY48" s="209">
        <v>10630.33</v>
      </c>
      <c r="AZ48" s="209">
        <v>75767.669999999984</v>
      </c>
      <c r="BA48" s="209">
        <v>7492.84</v>
      </c>
      <c r="BB48" s="209"/>
      <c r="BC48" s="209"/>
      <c r="BD48" s="209"/>
      <c r="BE48" s="209"/>
      <c r="BF48" s="209"/>
      <c r="BG48" s="209"/>
      <c r="BH48" s="209"/>
      <c r="BI48" s="209">
        <v>0</v>
      </c>
      <c r="BJ48" s="209">
        <v>21050.74</v>
      </c>
      <c r="BK48" s="209">
        <v>13883</v>
      </c>
      <c r="BL48" s="209">
        <v>666.64</v>
      </c>
      <c r="BM48" s="209">
        <v>127242.96</v>
      </c>
      <c r="BN48" s="209">
        <v>37055.019999999997</v>
      </c>
      <c r="BO48" s="209">
        <v>298694</v>
      </c>
      <c r="BP48" s="209">
        <v>19642.669999999998</v>
      </c>
      <c r="BQ48" s="209">
        <v>0</v>
      </c>
      <c r="BR48" s="209">
        <v>0</v>
      </c>
      <c r="BS48" s="209">
        <v>0</v>
      </c>
      <c r="BT48" s="209">
        <v>0</v>
      </c>
      <c r="BU48" s="209">
        <v>0</v>
      </c>
      <c r="BV48" s="210">
        <f t="shared" si="4"/>
        <v>2212696.17</v>
      </c>
      <c r="BW48" s="210">
        <f t="shared" si="5"/>
        <v>176004.91999999993</v>
      </c>
      <c r="BX48" s="210">
        <f t="shared" si="15"/>
        <v>116600.91999999993</v>
      </c>
      <c r="BY48" s="210">
        <f t="shared" si="16"/>
        <v>0</v>
      </c>
      <c r="BZ48" s="210">
        <f t="shared" si="17"/>
        <v>116600.91999999993</v>
      </c>
      <c r="CA48" s="209">
        <v>24230</v>
      </c>
      <c r="CB48" s="209">
        <v>24899</v>
      </c>
      <c r="CC48" s="209">
        <v>0</v>
      </c>
      <c r="CD48" s="209">
        <v>0</v>
      </c>
      <c r="CE48" s="210">
        <f t="shared" si="7"/>
        <v>24899</v>
      </c>
      <c r="CF48" s="209"/>
      <c r="CG48" s="209"/>
      <c r="CH48" s="209"/>
      <c r="CI48" s="209"/>
      <c r="CJ48" s="210">
        <f t="shared" si="8"/>
        <v>0</v>
      </c>
      <c r="CK48" s="209">
        <f t="shared" si="9"/>
        <v>24899</v>
      </c>
      <c r="CL48" s="211">
        <f t="shared" si="10"/>
        <v>49129</v>
      </c>
      <c r="CM48" s="211">
        <f t="shared" si="18"/>
        <v>165729.91999999993</v>
      </c>
      <c r="CP48" s="207">
        <f>_xlfn.XLOOKUP(D48,'2024-25 Budgets'!$5:$5,'2024-25 Budgets'!$68:$68)</f>
        <v>106740</v>
      </c>
      <c r="CQ48" s="207">
        <f>_xlfn.XLOOKUP(D48,'2024-25 Budgets'!$5:$5,'2024-25 Budgets'!$85:$85)</f>
        <v>32747</v>
      </c>
      <c r="CR48" s="207">
        <f t="shared" si="11"/>
        <v>139487</v>
      </c>
      <c r="CT48" s="211">
        <f t="shared" si="12"/>
        <v>-9860.9199999999255</v>
      </c>
      <c r="CU48" s="211">
        <f t="shared" si="13"/>
        <v>-16382</v>
      </c>
      <c r="CV48" s="211">
        <f t="shared" si="14"/>
        <v>-26242.919999999925</v>
      </c>
    </row>
    <row r="49" spans="1:100" s="207" customFormat="1">
      <c r="A49" s="207" t="s">
        <v>167</v>
      </c>
      <c r="B49" s="207" t="s">
        <v>124</v>
      </c>
      <c r="C49" s="207">
        <v>101294</v>
      </c>
      <c r="D49" s="208">
        <v>3022043</v>
      </c>
      <c r="E49" s="208">
        <v>2043</v>
      </c>
      <c r="F49" s="207">
        <v>10080</v>
      </c>
      <c r="G49" s="207">
        <v>90080</v>
      </c>
      <c r="H49" s="207">
        <v>938633</v>
      </c>
      <c r="I49" s="207">
        <v>-54210</v>
      </c>
      <c r="J49" s="207">
        <v>0</v>
      </c>
      <c r="K49" s="207">
        <v>-54210</v>
      </c>
      <c r="L49" s="209">
        <v>2209424</v>
      </c>
      <c r="M49" s="209">
        <v>0</v>
      </c>
      <c r="N49" s="209">
        <v>123544</v>
      </c>
      <c r="O49" s="209">
        <v>0</v>
      </c>
      <c r="P49" s="209">
        <v>139995</v>
      </c>
      <c r="Q49" s="209">
        <v>14378</v>
      </c>
      <c r="R49" s="209">
        <v>113992</v>
      </c>
      <c r="S49" s="209">
        <v>69307.17</v>
      </c>
      <c r="T49" s="209">
        <v>28251</v>
      </c>
      <c r="U49" s="209">
        <v>35982</v>
      </c>
      <c r="V49" s="209">
        <v>216</v>
      </c>
      <c r="W49" s="209">
        <v>0</v>
      </c>
      <c r="X49" s="209">
        <v>103179</v>
      </c>
      <c r="Y49" s="209">
        <v>25642</v>
      </c>
      <c r="Z49" s="209">
        <v>0</v>
      </c>
      <c r="AA49" s="209">
        <v>0</v>
      </c>
      <c r="AB49" s="209">
        <v>0</v>
      </c>
      <c r="AC49" s="209">
        <v>0</v>
      </c>
      <c r="AD49" s="209">
        <v>0</v>
      </c>
      <c r="AE49" s="209">
        <v>23267</v>
      </c>
      <c r="AF49" s="209">
        <v>20414</v>
      </c>
      <c r="AG49" s="210">
        <f>SUM(L49:AF49)</f>
        <v>2907591.17</v>
      </c>
      <c r="AH49" s="209">
        <v>1239321.17</v>
      </c>
      <c r="AI49" s="209">
        <v>0</v>
      </c>
      <c r="AJ49" s="209">
        <v>449434.48</v>
      </c>
      <c r="AK49" s="209">
        <v>38741.440000000002</v>
      </c>
      <c r="AL49" s="209">
        <v>55802</v>
      </c>
      <c r="AM49" s="209">
        <v>0</v>
      </c>
      <c r="AN49" s="209">
        <v>30790.42</v>
      </c>
      <c r="AO49" s="209">
        <v>10480.23</v>
      </c>
      <c r="AP49" s="209">
        <v>3533</v>
      </c>
      <c r="AQ49" s="209">
        <v>720</v>
      </c>
      <c r="AR49" s="209">
        <v>0</v>
      </c>
      <c r="AS49" s="209">
        <v>29570</v>
      </c>
      <c r="AT49" s="209">
        <v>5730</v>
      </c>
      <c r="AU49" s="209">
        <v>74214</v>
      </c>
      <c r="AV49" s="209">
        <v>19312</v>
      </c>
      <c r="AW49" s="209">
        <v>95253</v>
      </c>
      <c r="AX49" s="209">
        <v>19200</v>
      </c>
      <c r="AY49" s="209">
        <v>11017</v>
      </c>
      <c r="AZ49" s="209">
        <v>147238.51</v>
      </c>
      <c r="BA49" s="209">
        <v>10401</v>
      </c>
      <c r="BB49" s="209"/>
      <c r="BC49" s="209"/>
      <c r="BD49" s="209"/>
      <c r="BE49" s="209"/>
      <c r="BF49" s="209"/>
      <c r="BG49" s="209"/>
      <c r="BH49" s="209"/>
      <c r="BI49" s="209">
        <v>0</v>
      </c>
      <c r="BJ49" s="209">
        <v>37506</v>
      </c>
      <c r="BK49" s="209">
        <v>16615</v>
      </c>
      <c r="BL49" s="209">
        <v>0</v>
      </c>
      <c r="BM49" s="209">
        <v>138152</v>
      </c>
      <c r="BN49" s="209">
        <v>62990</v>
      </c>
      <c r="BO49" s="209">
        <v>190601</v>
      </c>
      <c r="BP49" s="209">
        <v>43632</v>
      </c>
      <c r="BQ49" s="209">
        <v>0</v>
      </c>
      <c r="BR49" s="209">
        <v>0</v>
      </c>
      <c r="BS49" s="209">
        <v>0</v>
      </c>
      <c r="BT49" s="209">
        <v>0</v>
      </c>
      <c r="BU49" s="209">
        <v>0</v>
      </c>
      <c r="BV49" s="210">
        <f t="shared" si="4"/>
        <v>2730254.25</v>
      </c>
      <c r="BW49" s="210">
        <f t="shared" si="5"/>
        <v>177336.91999999993</v>
      </c>
      <c r="BX49" s="210">
        <f t="shared" si="15"/>
        <v>123126.91999999993</v>
      </c>
      <c r="BY49" s="210">
        <f t="shared" si="16"/>
        <v>0</v>
      </c>
      <c r="BZ49" s="210">
        <f t="shared" si="17"/>
        <v>123126.91999999993</v>
      </c>
      <c r="CA49" s="209">
        <v>33421</v>
      </c>
      <c r="CB49" s="209">
        <v>27807</v>
      </c>
      <c r="CC49" s="209">
        <v>0</v>
      </c>
      <c r="CD49" s="209">
        <v>0</v>
      </c>
      <c r="CE49" s="210">
        <f t="shared" si="7"/>
        <v>27807</v>
      </c>
      <c r="CF49" s="209">
        <v>0</v>
      </c>
      <c r="CG49" s="209">
        <v>0</v>
      </c>
      <c r="CH49" s="209">
        <v>0</v>
      </c>
      <c r="CI49" s="209">
        <v>8961</v>
      </c>
      <c r="CJ49" s="210">
        <f t="shared" si="8"/>
        <v>8961</v>
      </c>
      <c r="CK49" s="209">
        <f t="shared" si="9"/>
        <v>18846</v>
      </c>
      <c r="CL49" s="211">
        <f t="shared" si="10"/>
        <v>52267</v>
      </c>
      <c r="CM49" s="211">
        <f t="shared" si="18"/>
        <v>175393.91999999993</v>
      </c>
      <c r="CP49" s="207">
        <f>_xlfn.XLOOKUP(D49,'2024-25 Budgets'!$5:$5,'2024-25 Budgets'!$68:$68)</f>
        <v>63981</v>
      </c>
      <c r="CQ49" s="207">
        <f>_xlfn.XLOOKUP(D49,'2024-25 Budgets'!$5:$5,'2024-25 Budgets'!$85:$85)</f>
        <v>33421</v>
      </c>
      <c r="CR49" s="207">
        <f t="shared" si="11"/>
        <v>97402</v>
      </c>
      <c r="CT49" s="211">
        <f t="shared" si="12"/>
        <v>-59145.919999999925</v>
      </c>
      <c r="CU49" s="211">
        <f t="shared" si="13"/>
        <v>-18846</v>
      </c>
      <c r="CV49" s="211">
        <f t="shared" si="14"/>
        <v>-77991.919999999925</v>
      </c>
    </row>
    <row r="50" spans="1:100">
      <c r="A50" t="s">
        <v>288</v>
      </c>
      <c r="B50" t="s">
        <v>124</v>
      </c>
      <c r="C50">
        <v>149998</v>
      </c>
      <c r="D50" s="3">
        <v>3022053</v>
      </c>
      <c r="E50" s="3">
        <v>2053</v>
      </c>
      <c r="F50">
        <v>10113</v>
      </c>
      <c r="G50">
        <v>90113</v>
      </c>
      <c r="H50">
        <v>938708</v>
      </c>
      <c r="I50">
        <v>4308</v>
      </c>
      <c r="J50">
        <v>0</v>
      </c>
      <c r="K50">
        <v>4308</v>
      </c>
      <c r="L50" s="15">
        <v>1256768.6100000001</v>
      </c>
      <c r="M50" s="15">
        <v>0</v>
      </c>
      <c r="N50" s="15">
        <v>72024.86</v>
      </c>
      <c r="O50" s="15">
        <v>0</v>
      </c>
      <c r="P50" s="15">
        <v>5820.04</v>
      </c>
      <c r="Q50" s="15">
        <v>59753.3</v>
      </c>
      <c r="R50" s="15">
        <v>36232.82</v>
      </c>
      <c r="S50" s="15">
        <v>0</v>
      </c>
      <c r="T50" s="15">
        <v>6605.28</v>
      </c>
      <c r="U50" s="15">
        <v>1496.94</v>
      </c>
      <c r="V50" s="15">
        <v>0</v>
      </c>
      <c r="W50" s="15">
        <v>0</v>
      </c>
      <c r="X50" s="15">
        <v>9115.75</v>
      </c>
      <c r="Y50" s="15">
        <v>593371.5</v>
      </c>
      <c r="Z50" s="15">
        <v>0</v>
      </c>
      <c r="AA50" s="15">
        <v>0</v>
      </c>
      <c r="AB50" s="15">
        <v>0</v>
      </c>
      <c r="AC50" s="15">
        <v>0</v>
      </c>
      <c r="AD50" s="15">
        <v>0</v>
      </c>
      <c r="AE50" s="15">
        <v>500</v>
      </c>
      <c r="AF50" s="15">
        <v>60248.5</v>
      </c>
      <c r="AG50" s="202">
        <f t="shared" si="3"/>
        <v>2101937.6000000006</v>
      </c>
      <c r="AH50" s="15">
        <v>719365.27</v>
      </c>
      <c r="AI50" s="15">
        <v>0</v>
      </c>
      <c r="AJ50" s="15">
        <v>774930.91999999993</v>
      </c>
      <c r="AK50" s="15">
        <v>30173.48</v>
      </c>
      <c r="AL50" s="15">
        <v>159067.59</v>
      </c>
      <c r="AM50" s="15">
        <v>0</v>
      </c>
      <c r="AN50" s="15">
        <v>0</v>
      </c>
      <c r="AO50" s="15">
        <v>8440.82</v>
      </c>
      <c r="AP50" s="15">
        <v>7832.5</v>
      </c>
      <c r="AQ50" s="15">
        <v>346.94</v>
      </c>
      <c r="AR50" s="15">
        <v>0</v>
      </c>
      <c r="AS50" s="15">
        <v>17195.849999999999</v>
      </c>
      <c r="AT50" s="15">
        <v>23026.01</v>
      </c>
      <c r="AU50" s="15">
        <v>36554.620000000003</v>
      </c>
      <c r="AV50" s="15">
        <v>3020.48</v>
      </c>
      <c r="AW50" s="15">
        <v>21666.89</v>
      </c>
      <c r="AX50" s="15">
        <v>5406</v>
      </c>
      <c r="AY50" s="15">
        <v>71668.320000000007</v>
      </c>
      <c r="AZ50" s="15">
        <v>68124.740000000005</v>
      </c>
      <c r="BA50" s="15">
        <v>8561.3799999999992</v>
      </c>
      <c r="BB50" s="15"/>
      <c r="BC50" s="15"/>
      <c r="BD50" s="15"/>
      <c r="BE50" s="15"/>
      <c r="BF50" s="15"/>
      <c r="BG50" s="15"/>
      <c r="BH50" s="15"/>
      <c r="BI50" s="15">
        <v>0</v>
      </c>
      <c r="BJ50" s="15">
        <v>24024.28</v>
      </c>
      <c r="BK50" s="15">
        <v>5811.01</v>
      </c>
      <c r="BL50" s="15">
        <v>392.72</v>
      </c>
      <c r="BM50" s="15">
        <v>78606.44</v>
      </c>
      <c r="BN50" s="15">
        <v>3354.82</v>
      </c>
      <c r="BO50" s="15">
        <v>52618.84</v>
      </c>
      <c r="BP50" s="15">
        <v>17240.12</v>
      </c>
      <c r="BQ50" s="15">
        <v>0</v>
      </c>
      <c r="BR50" s="15">
        <v>0</v>
      </c>
      <c r="BS50" s="15">
        <v>0</v>
      </c>
      <c r="BT50" s="15">
        <v>0</v>
      </c>
      <c r="BU50" s="15">
        <v>0</v>
      </c>
      <c r="BV50" s="202">
        <f t="shared" si="4"/>
        <v>2137430.04</v>
      </c>
      <c r="BW50" s="202">
        <f t="shared" si="5"/>
        <v>-35492.439999999478</v>
      </c>
      <c r="BX50" s="202">
        <f t="shared" si="15"/>
        <v>-31184.439999999478</v>
      </c>
      <c r="BY50" s="202">
        <f t="shared" si="16"/>
        <v>0</v>
      </c>
      <c r="BZ50" s="202">
        <f t="shared" si="17"/>
        <v>-31184.439999999478</v>
      </c>
      <c r="CA50" s="15">
        <v>0</v>
      </c>
      <c r="CB50" s="15"/>
      <c r="CC50" s="15"/>
      <c r="CD50" s="15"/>
      <c r="CE50" s="202">
        <f t="shared" si="7"/>
        <v>0</v>
      </c>
      <c r="CF50" s="15"/>
      <c r="CG50" s="15"/>
      <c r="CH50" s="15"/>
      <c r="CI50" s="15"/>
      <c r="CJ50" s="202">
        <f t="shared" si="8"/>
        <v>0</v>
      </c>
      <c r="CK50" s="15">
        <f t="shared" si="9"/>
        <v>0</v>
      </c>
      <c r="CL50" s="203">
        <f t="shared" si="10"/>
        <v>0</v>
      </c>
      <c r="CM50" s="203">
        <f t="shared" si="18"/>
        <v>-31184.439999999478</v>
      </c>
      <c r="CT50" s="203"/>
      <c r="CU50" s="203"/>
      <c r="CV50" s="203"/>
    </row>
    <row r="51" spans="1:100">
      <c r="A51" t="s">
        <v>168</v>
      </c>
      <c r="B51" t="s">
        <v>124</v>
      </c>
      <c r="C51">
        <v>101296</v>
      </c>
      <c r="D51" s="3">
        <v>3022045</v>
      </c>
      <c r="E51" s="3">
        <v>2045</v>
      </c>
      <c r="F51">
        <v>10082</v>
      </c>
      <c r="G51">
        <v>90082</v>
      </c>
      <c r="H51">
        <v>938635</v>
      </c>
      <c r="I51">
        <v>25206</v>
      </c>
      <c r="J51">
        <v>0</v>
      </c>
      <c r="K51">
        <v>25206</v>
      </c>
      <c r="L51" s="15">
        <v>1456938.82</v>
      </c>
      <c r="M51" s="15">
        <v>0</v>
      </c>
      <c r="N51" s="15">
        <v>90291.41</v>
      </c>
      <c r="O51" s="15">
        <v>0</v>
      </c>
      <c r="P51" s="15">
        <v>55094.98</v>
      </c>
      <c r="Q51" s="15">
        <v>7524.42</v>
      </c>
      <c r="R51" s="15">
        <v>40331.050000000003</v>
      </c>
      <c r="S51" s="15">
        <v>8254.84</v>
      </c>
      <c r="T51" s="15">
        <v>88061.759999999995</v>
      </c>
      <c r="U51" s="15">
        <v>2673.86</v>
      </c>
      <c r="V51" s="15">
        <v>0</v>
      </c>
      <c r="W51" s="15">
        <v>0</v>
      </c>
      <c r="X51" s="15">
        <v>100400.46</v>
      </c>
      <c r="Y51" s="15">
        <v>39417.03</v>
      </c>
      <c r="Z51" s="15">
        <v>0</v>
      </c>
      <c r="AA51" s="15">
        <v>0</v>
      </c>
      <c r="AB51" s="15">
        <v>0</v>
      </c>
      <c r="AC51" s="15">
        <v>0</v>
      </c>
      <c r="AD51" s="15">
        <v>0</v>
      </c>
      <c r="AE51" s="15">
        <v>8563.76</v>
      </c>
      <c r="AF51" s="15">
        <v>46048</v>
      </c>
      <c r="AG51" s="202">
        <f t="shared" si="3"/>
        <v>1943600.3900000001</v>
      </c>
      <c r="AH51" s="15">
        <v>818424.36</v>
      </c>
      <c r="AI51" s="15">
        <v>0</v>
      </c>
      <c r="AJ51" s="15">
        <v>503936.99</v>
      </c>
      <c r="AK51" s="15">
        <v>70319.83</v>
      </c>
      <c r="AL51" s="15">
        <v>58276.59</v>
      </c>
      <c r="AM51" s="15">
        <v>0</v>
      </c>
      <c r="AN51" s="15">
        <v>47071.59</v>
      </c>
      <c r="AO51" s="15">
        <v>8406.4599999999991</v>
      </c>
      <c r="AP51" s="15">
        <v>2162.9699999999998</v>
      </c>
      <c r="AQ51" s="15">
        <v>348.6</v>
      </c>
      <c r="AR51" s="15">
        <v>0</v>
      </c>
      <c r="AS51" s="15">
        <v>8293.7099999999991</v>
      </c>
      <c r="AT51" s="15">
        <v>0</v>
      </c>
      <c r="AU51" s="15">
        <v>133.02000000000001</v>
      </c>
      <c r="AV51" s="15">
        <v>2890.67</v>
      </c>
      <c r="AW51" s="15">
        <v>50985.55</v>
      </c>
      <c r="AX51" s="15">
        <v>30464</v>
      </c>
      <c r="AY51" s="15">
        <v>9220.81</v>
      </c>
      <c r="AZ51" s="15">
        <v>105667.59</v>
      </c>
      <c r="BA51" s="15">
        <v>9349.66</v>
      </c>
      <c r="BB51" s="15"/>
      <c r="BC51" s="15"/>
      <c r="BD51" s="15"/>
      <c r="BE51" s="15"/>
      <c r="BF51" s="15"/>
      <c r="BG51" s="15"/>
      <c r="BH51" s="15"/>
      <c r="BI51" s="15">
        <v>0</v>
      </c>
      <c r="BJ51" s="15">
        <v>8823.24</v>
      </c>
      <c r="BK51" s="15">
        <v>9336.9</v>
      </c>
      <c r="BL51" s="15">
        <v>20674.62</v>
      </c>
      <c r="BM51" s="15">
        <v>70840.459999999992</v>
      </c>
      <c r="BN51" s="15">
        <v>12674.55</v>
      </c>
      <c r="BO51" s="15">
        <v>87203.37</v>
      </c>
      <c r="BP51" s="15">
        <v>35862.49</v>
      </c>
      <c r="BQ51" s="15">
        <v>0</v>
      </c>
      <c r="BR51" s="15">
        <v>0</v>
      </c>
      <c r="BS51" s="15">
        <v>1956.18</v>
      </c>
      <c r="BT51" s="15">
        <v>0</v>
      </c>
      <c r="BU51" s="15">
        <v>0</v>
      </c>
      <c r="BV51" s="202">
        <f t="shared" si="4"/>
        <v>1973324.2100000004</v>
      </c>
      <c r="BW51" s="202">
        <f t="shared" si="5"/>
        <v>-29723.820000000298</v>
      </c>
      <c r="BX51" s="202">
        <f t="shared" si="15"/>
        <v>-4517.820000000298</v>
      </c>
      <c r="BY51" s="202">
        <f t="shared" si="16"/>
        <v>0</v>
      </c>
      <c r="BZ51" s="202">
        <f t="shared" si="17"/>
        <v>-4517.820000000298</v>
      </c>
      <c r="CA51" s="15">
        <v>22506</v>
      </c>
      <c r="CB51" s="15">
        <v>6844</v>
      </c>
      <c r="CC51" s="15">
        <v>0</v>
      </c>
      <c r="CD51" s="15">
        <v>1956.18</v>
      </c>
      <c r="CE51" s="202">
        <f t="shared" si="7"/>
        <v>8800.18</v>
      </c>
      <c r="CF51" s="15">
        <v>0</v>
      </c>
      <c r="CG51" s="15">
        <v>20759.78</v>
      </c>
      <c r="CH51" s="15">
        <v>0</v>
      </c>
      <c r="CI51" s="15">
        <v>10546.4</v>
      </c>
      <c r="CJ51" s="202">
        <f t="shared" si="8"/>
        <v>31306.18</v>
      </c>
      <c r="CK51" s="15">
        <f t="shared" si="9"/>
        <v>-22506</v>
      </c>
      <c r="CL51" s="203">
        <f t="shared" si="10"/>
        <v>0</v>
      </c>
      <c r="CM51" s="203">
        <f t="shared" si="18"/>
        <v>-4517.820000000298</v>
      </c>
      <c r="CP51">
        <f>_xlfn.XLOOKUP(D51,'2024-25 Budgets'!$5:$5,'2024-25 Budgets'!$68:$68)</f>
        <v>-4518</v>
      </c>
      <c r="CQ51">
        <f>_xlfn.XLOOKUP(D51,'2024-25 Budgets'!$5:$5,'2024-25 Budgets'!$85:$85)</f>
        <v>0</v>
      </c>
      <c r="CR51">
        <f t="shared" si="11"/>
        <v>-4518</v>
      </c>
      <c r="CT51" s="203">
        <f t="shared" si="12"/>
        <v>-0.17999999970197678</v>
      </c>
      <c r="CU51" s="203">
        <f t="shared" si="13"/>
        <v>0</v>
      </c>
      <c r="CV51" s="203">
        <f t="shared" si="14"/>
        <v>-0.17999999970197678</v>
      </c>
    </row>
    <row r="52" spans="1:100">
      <c r="A52" t="s">
        <v>169</v>
      </c>
      <c r="B52" t="s">
        <v>124</v>
      </c>
      <c r="C52">
        <v>131970</v>
      </c>
      <c r="D52" s="3">
        <v>3022077</v>
      </c>
      <c r="E52" s="3">
        <v>2077</v>
      </c>
      <c r="F52">
        <v>10127</v>
      </c>
      <c r="G52">
        <v>90127</v>
      </c>
      <c r="H52">
        <v>938649</v>
      </c>
      <c r="I52">
        <v>-147250</v>
      </c>
      <c r="J52">
        <v>0</v>
      </c>
      <c r="K52">
        <v>-147250</v>
      </c>
      <c r="L52" s="15">
        <v>5883581.4800000004</v>
      </c>
      <c r="M52" s="15">
        <v>0</v>
      </c>
      <c r="N52" s="15">
        <v>785217.2</v>
      </c>
      <c r="O52" s="15">
        <v>0</v>
      </c>
      <c r="P52" s="15">
        <v>598544</v>
      </c>
      <c r="Q52" s="15">
        <v>1874.42</v>
      </c>
      <c r="R52" s="15">
        <v>106116.99</v>
      </c>
      <c r="S52" s="15">
        <v>14647.5</v>
      </c>
      <c r="T52" s="15">
        <v>139971.35</v>
      </c>
      <c r="U52" s="15">
        <v>36872.89</v>
      </c>
      <c r="V52" s="15">
        <v>0</v>
      </c>
      <c r="W52" s="15">
        <v>0</v>
      </c>
      <c r="X52" s="15">
        <v>91826.3</v>
      </c>
      <c r="Y52" s="15">
        <v>30257.93</v>
      </c>
      <c r="Z52" s="15">
        <v>0</v>
      </c>
      <c r="AA52" s="15">
        <v>0</v>
      </c>
      <c r="AB52" s="15">
        <v>0</v>
      </c>
      <c r="AC52" s="15">
        <v>26805</v>
      </c>
      <c r="AD52" s="15">
        <v>0</v>
      </c>
      <c r="AE52" s="15">
        <v>78736.929999999993</v>
      </c>
      <c r="AF52" s="15">
        <v>116746</v>
      </c>
      <c r="AG52" s="202">
        <f t="shared" si="3"/>
        <v>7911197.9899999993</v>
      </c>
      <c r="AH52" s="15">
        <v>3507231.71</v>
      </c>
      <c r="AI52" s="15">
        <v>0</v>
      </c>
      <c r="AJ52" s="15">
        <v>2104772.04</v>
      </c>
      <c r="AK52" s="15">
        <v>360597.77</v>
      </c>
      <c r="AL52" s="15">
        <v>283316.15000000002</v>
      </c>
      <c r="AM52" s="15">
        <v>156877.79</v>
      </c>
      <c r="AN52" s="15">
        <v>350810.71</v>
      </c>
      <c r="AO52" s="15">
        <v>32168.3</v>
      </c>
      <c r="AP52" s="15">
        <v>7283.19</v>
      </c>
      <c r="AQ52" s="15">
        <v>1392.74</v>
      </c>
      <c r="AR52" s="15">
        <v>0</v>
      </c>
      <c r="AS52" s="15">
        <v>130253.71</v>
      </c>
      <c r="AT52" s="15">
        <v>21197.119999999999</v>
      </c>
      <c r="AU52" s="15">
        <v>14736</v>
      </c>
      <c r="AV52" s="15">
        <v>45726.33</v>
      </c>
      <c r="AW52" s="15">
        <v>201165.75</v>
      </c>
      <c r="AX52" s="15">
        <v>-36017</v>
      </c>
      <c r="AY52" s="15">
        <v>55713.91</v>
      </c>
      <c r="AZ52" s="15">
        <v>298826.53999999998</v>
      </c>
      <c r="BA52" s="15">
        <v>21880.01</v>
      </c>
      <c r="BB52" s="15"/>
      <c r="BC52" s="15"/>
      <c r="BD52" s="15"/>
      <c r="BE52" s="15"/>
      <c r="BF52" s="15"/>
      <c r="BG52" s="15"/>
      <c r="BH52" s="15"/>
      <c r="BI52" s="15">
        <v>0</v>
      </c>
      <c r="BJ52" s="15">
        <v>98513.2</v>
      </c>
      <c r="BK52" s="15">
        <v>34794.67</v>
      </c>
      <c r="BL52" s="15">
        <v>53030.73</v>
      </c>
      <c r="BM52" s="15">
        <v>252883.83</v>
      </c>
      <c r="BN52" s="15">
        <v>140725.13</v>
      </c>
      <c r="BO52" s="15">
        <v>430324.98</v>
      </c>
      <c r="BP52" s="15">
        <v>84679.84</v>
      </c>
      <c r="BQ52" s="15">
        <v>0</v>
      </c>
      <c r="BR52" s="15">
        <v>0</v>
      </c>
      <c r="BS52" s="15">
        <v>0</v>
      </c>
      <c r="BT52" s="15">
        <v>0</v>
      </c>
      <c r="BU52" s="15">
        <v>796.15</v>
      </c>
      <c r="BV52" s="202">
        <f t="shared" si="4"/>
        <v>8653681.3000000007</v>
      </c>
      <c r="BW52" s="202">
        <f t="shared" si="5"/>
        <v>-742483.31000000145</v>
      </c>
      <c r="BX52" s="202">
        <f t="shared" si="15"/>
        <v>-888937.16000000143</v>
      </c>
      <c r="BY52" s="202">
        <f t="shared" si="16"/>
        <v>-796.15</v>
      </c>
      <c r="BZ52" s="202">
        <f t="shared" si="17"/>
        <v>-889733.31000000145</v>
      </c>
      <c r="CA52" s="15">
        <v>51626</v>
      </c>
      <c r="CB52" s="15">
        <v>14386</v>
      </c>
      <c r="CC52" s="15">
        <v>0</v>
      </c>
      <c r="CD52" s="15">
        <v>0</v>
      </c>
      <c r="CE52" s="202">
        <f t="shared" si="7"/>
        <v>14386</v>
      </c>
      <c r="CF52" s="15">
        <v>39034.949999999997</v>
      </c>
      <c r="CG52" s="15">
        <v>0</v>
      </c>
      <c r="CH52" s="15">
        <v>22545</v>
      </c>
      <c r="CI52" s="15"/>
      <c r="CJ52" s="202">
        <f t="shared" si="8"/>
        <v>61579.95</v>
      </c>
      <c r="CK52" s="15">
        <f t="shared" si="9"/>
        <v>-47193.95</v>
      </c>
      <c r="CL52" s="203">
        <f t="shared" si="10"/>
        <v>4432.0500000000029</v>
      </c>
      <c r="CM52" s="203">
        <f t="shared" si="18"/>
        <v>-885301.26000000141</v>
      </c>
      <c r="CP52">
        <f>_xlfn.XLOOKUP(D52,'2024-25 Budgets'!$5:$5,'2024-25 Budgets'!$68:$68)</f>
        <v>-889733</v>
      </c>
      <c r="CQ52">
        <f>_xlfn.XLOOKUP(D52,'2024-25 Budgets'!$5:$5,'2024-25 Budgets'!$85:$85)</f>
        <v>0</v>
      </c>
      <c r="CR52">
        <f t="shared" si="11"/>
        <v>-889733</v>
      </c>
      <c r="CT52" s="203">
        <f t="shared" si="12"/>
        <v>0.31000000145286322</v>
      </c>
      <c r="CU52" s="203">
        <f t="shared" si="13"/>
        <v>-4432.0500000000029</v>
      </c>
      <c r="CV52" s="203">
        <f t="shared" si="14"/>
        <v>-4431.7399999985937</v>
      </c>
    </row>
    <row r="53" spans="1:100">
      <c r="A53" t="s">
        <v>170</v>
      </c>
      <c r="B53" t="s">
        <v>124</v>
      </c>
      <c r="C53">
        <v>101356</v>
      </c>
      <c r="D53" s="3">
        <v>3025201</v>
      </c>
      <c r="E53" s="3">
        <v>5201</v>
      </c>
      <c r="F53">
        <v>10084</v>
      </c>
      <c r="G53">
        <v>90084</v>
      </c>
      <c r="H53">
        <v>938687</v>
      </c>
      <c r="I53">
        <v>364307</v>
      </c>
      <c r="J53">
        <v>0</v>
      </c>
      <c r="K53">
        <v>364307</v>
      </c>
      <c r="L53" s="15">
        <v>2180247.83</v>
      </c>
      <c r="M53" s="15">
        <v>0</v>
      </c>
      <c r="N53" s="15">
        <v>232006.6</v>
      </c>
      <c r="O53" s="15">
        <v>0</v>
      </c>
      <c r="P53" s="15">
        <v>130949.98</v>
      </c>
      <c r="Q53" s="15">
        <v>2080</v>
      </c>
      <c r="R53" s="15">
        <v>59112.53</v>
      </c>
      <c r="S53" s="15">
        <v>3961.1</v>
      </c>
      <c r="T53" s="15">
        <v>91304.22</v>
      </c>
      <c r="U53" s="15">
        <v>16510.72</v>
      </c>
      <c r="V53" s="15">
        <v>0</v>
      </c>
      <c r="W53" s="15">
        <v>317</v>
      </c>
      <c r="X53" s="15">
        <v>39265.65</v>
      </c>
      <c r="Y53" s="15">
        <v>2221.52</v>
      </c>
      <c r="Z53" s="15">
        <v>0</v>
      </c>
      <c r="AA53" s="15">
        <v>0</v>
      </c>
      <c r="AB53" s="15">
        <v>0</v>
      </c>
      <c r="AC53" s="15">
        <v>0</v>
      </c>
      <c r="AD53" s="15">
        <v>0</v>
      </c>
      <c r="AE53" s="15">
        <v>22117.5</v>
      </c>
      <c r="AF53" s="15">
        <v>74975</v>
      </c>
      <c r="AG53" s="202">
        <f t="shared" si="3"/>
        <v>2855069.6500000004</v>
      </c>
      <c r="AH53" s="15">
        <v>1200317.6299999999</v>
      </c>
      <c r="AI53" s="15">
        <v>0</v>
      </c>
      <c r="AJ53" s="15">
        <v>640827.81000000006</v>
      </c>
      <c r="AK53" s="15">
        <v>75446.41</v>
      </c>
      <c r="AL53" s="15">
        <v>146813.81</v>
      </c>
      <c r="AM53" s="15">
        <v>0</v>
      </c>
      <c r="AN53" s="15">
        <v>41127.94</v>
      </c>
      <c r="AO53" s="15">
        <v>2439.4299999999998</v>
      </c>
      <c r="AP53" s="15">
        <v>9420.58</v>
      </c>
      <c r="AQ53" s="15">
        <v>670.64</v>
      </c>
      <c r="AR53" s="15">
        <v>0</v>
      </c>
      <c r="AS53" s="15">
        <v>21577.75</v>
      </c>
      <c r="AT53" s="15">
        <v>39015.129999999997</v>
      </c>
      <c r="AU53" s="15">
        <v>40536.589999999997</v>
      </c>
      <c r="AV53" s="15">
        <v>5096.1499999999996</v>
      </c>
      <c r="AW53" s="15">
        <v>82452.17</v>
      </c>
      <c r="AX53" s="15">
        <v>7014.4</v>
      </c>
      <c r="AY53" s="15">
        <v>10970.95</v>
      </c>
      <c r="AZ53" s="15">
        <v>88253.37</v>
      </c>
      <c r="BA53" s="15">
        <v>12885.27</v>
      </c>
      <c r="BB53" s="15"/>
      <c r="BC53" s="15"/>
      <c r="BD53" s="15"/>
      <c r="BE53" s="15"/>
      <c r="BF53" s="15"/>
      <c r="BG53" s="15"/>
      <c r="BH53" s="15"/>
      <c r="BI53" s="15">
        <v>0</v>
      </c>
      <c r="BJ53" s="15">
        <v>16383</v>
      </c>
      <c r="BK53" s="15">
        <v>17557.72</v>
      </c>
      <c r="BL53" s="15">
        <v>7863.66</v>
      </c>
      <c r="BM53" s="15">
        <v>149564.81</v>
      </c>
      <c r="BN53" s="15">
        <v>6682</v>
      </c>
      <c r="BO53" s="15">
        <v>109131.79</v>
      </c>
      <c r="BP53" s="15">
        <v>35689.730000000003</v>
      </c>
      <c r="BQ53" s="15">
        <v>0</v>
      </c>
      <c r="BR53" s="15">
        <v>0</v>
      </c>
      <c r="BS53" s="15">
        <v>0</v>
      </c>
      <c r="BT53" s="15">
        <v>0</v>
      </c>
      <c r="BU53" s="15">
        <v>0</v>
      </c>
      <c r="BV53" s="202">
        <f t="shared" si="4"/>
        <v>2767738.7400000007</v>
      </c>
      <c r="BW53" s="202">
        <f t="shared" si="5"/>
        <v>87330.909999999683</v>
      </c>
      <c r="BX53" s="202">
        <f t="shared" si="15"/>
        <v>451637.90999999968</v>
      </c>
      <c r="BY53" s="202">
        <f t="shared" si="16"/>
        <v>0</v>
      </c>
      <c r="BZ53" s="202">
        <f t="shared" si="17"/>
        <v>451637.90999999968</v>
      </c>
      <c r="CA53" s="15">
        <v>17934</v>
      </c>
      <c r="CB53" s="15">
        <v>8629.3799999999992</v>
      </c>
      <c r="CC53" s="15">
        <v>0</v>
      </c>
      <c r="CD53" s="15">
        <v>0</v>
      </c>
      <c r="CE53" s="202">
        <f t="shared" si="7"/>
        <v>8629.3799999999992</v>
      </c>
      <c r="CF53" s="15"/>
      <c r="CG53" s="15"/>
      <c r="CH53" s="15"/>
      <c r="CI53" s="15"/>
      <c r="CJ53" s="202">
        <f t="shared" si="8"/>
        <v>0</v>
      </c>
      <c r="CK53" s="15">
        <f t="shared" si="9"/>
        <v>8629.3799999999992</v>
      </c>
      <c r="CL53" s="203">
        <f t="shared" si="10"/>
        <v>26563.379999999997</v>
      </c>
      <c r="CM53" s="203">
        <f t="shared" si="18"/>
        <v>478201.28999999969</v>
      </c>
      <c r="CP53">
        <f>_xlfn.XLOOKUP(D53,'2024-25 Budgets'!$5:$5,'2024-25 Budgets'!$68:$68)</f>
        <v>451638</v>
      </c>
      <c r="CQ53">
        <f>_xlfn.XLOOKUP(D53,'2024-25 Budgets'!$5:$5,'2024-25 Budgets'!$85:$85)</f>
        <v>26563</v>
      </c>
      <c r="CR53">
        <f t="shared" si="11"/>
        <v>478201</v>
      </c>
      <c r="CT53" s="203">
        <f t="shared" si="12"/>
        <v>9.0000000316649675E-2</v>
      </c>
      <c r="CU53" s="203">
        <f t="shared" si="13"/>
        <v>-0.37999999999738066</v>
      </c>
      <c r="CV53" s="203">
        <f t="shared" si="14"/>
        <v>-0.28999999968800694</v>
      </c>
    </row>
    <row r="54" spans="1:100">
      <c r="A54" t="s">
        <v>171</v>
      </c>
      <c r="B54" t="s">
        <v>124</v>
      </c>
      <c r="C54">
        <v>101331</v>
      </c>
      <c r="D54" s="3">
        <v>3023501</v>
      </c>
      <c r="E54" s="3">
        <v>3501</v>
      </c>
      <c r="F54">
        <v>10085</v>
      </c>
      <c r="G54">
        <v>90085</v>
      </c>
      <c r="H54">
        <v>938666</v>
      </c>
      <c r="I54">
        <v>-126538</v>
      </c>
      <c r="J54">
        <v>0</v>
      </c>
      <c r="K54">
        <v>-126538</v>
      </c>
      <c r="L54" s="15">
        <v>1243100</v>
      </c>
      <c r="M54" s="15">
        <v>0</v>
      </c>
      <c r="N54" s="15">
        <v>80553</v>
      </c>
      <c r="O54" s="15">
        <v>0</v>
      </c>
      <c r="P54" s="15">
        <v>58515</v>
      </c>
      <c r="Q54" s="15">
        <v>8826</v>
      </c>
      <c r="R54" s="15">
        <v>39715</v>
      </c>
      <c r="S54" s="15">
        <v>1825</v>
      </c>
      <c r="T54" s="15">
        <v>13003</v>
      </c>
      <c r="U54" s="15">
        <v>10074</v>
      </c>
      <c r="V54" s="15">
        <v>0</v>
      </c>
      <c r="W54" s="15">
        <v>0</v>
      </c>
      <c r="X54" s="15">
        <v>54017</v>
      </c>
      <c r="Y54" s="15">
        <v>16356</v>
      </c>
      <c r="Z54" s="15">
        <v>0</v>
      </c>
      <c r="AA54" s="15">
        <v>0</v>
      </c>
      <c r="AB54" s="15">
        <v>0</v>
      </c>
      <c r="AC54" s="15">
        <v>0</v>
      </c>
      <c r="AD54" s="15">
        <v>0</v>
      </c>
      <c r="AE54" s="15">
        <v>9101</v>
      </c>
      <c r="AF54" s="15">
        <v>41571</v>
      </c>
      <c r="AG54" s="202">
        <f t="shared" si="3"/>
        <v>1576656</v>
      </c>
      <c r="AH54" s="15">
        <v>645659</v>
      </c>
      <c r="AI54" s="15">
        <v>0</v>
      </c>
      <c r="AJ54" s="15">
        <v>209758</v>
      </c>
      <c r="AK54" s="15">
        <v>77970</v>
      </c>
      <c r="AL54" s="15">
        <v>77297</v>
      </c>
      <c r="AM54" s="15">
        <v>0</v>
      </c>
      <c r="AN54" s="15">
        <v>39956</v>
      </c>
      <c r="AO54" s="15">
        <v>1261</v>
      </c>
      <c r="AP54" s="15">
        <v>7413</v>
      </c>
      <c r="AQ54" s="15">
        <v>345</v>
      </c>
      <c r="AR54" s="15">
        <v>0</v>
      </c>
      <c r="AS54" s="15">
        <v>27875</v>
      </c>
      <c r="AT54" s="15">
        <v>474</v>
      </c>
      <c r="AU54" s="15">
        <v>2290</v>
      </c>
      <c r="AV54" s="15">
        <v>3786</v>
      </c>
      <c r="AW54" s="15">
        <v>63192</v>
      </c>
      <c r="AX54" s="15">
        <v>817</v>
      </c>
      <c r="AY54" s="15">
        <v>7601</v>
      </c>
      <c r="AZ54" s="15">
        <v>60497</v>
      </c>
      <c r="BA54" s="15">
        <v>10507</v>
      </c>
      <c r="BB54" s="15"/>
      <c r="BC54" s="15"/>
      <c r="BD54" s="15"/>
      <c r="BE54" s="15"/>
      <c r="BF54" s="15"/>
      <c r="BG54" s="15"/>
      <c r="BH54" s="15"/>
      <c r="BI54" s="15">
        <v>0</v>
      </c>
      <c r="BJ54" s="15">
        <v>19765</v>
      </c>
      <c r="BK54" s="15">
        <v>13538</v>
      </c>
      <c r="BL54" s="15">
        <v>3890</v>
      </c>
      <c r="BM54" s="15">
        <v>59778</v>
      </c>
      <c r="BN54" s="15">
        <v>105047</v>
      </c>
      <c r="BO54" s="15">
        <v>167516</v>
      </c>
      <c r="BP54" s="15">
        <v>38493</v>
      </c>
      <c r="BQ54" s="15">
        <v>0</v>
      </c>
      <c r="BR54" s="15">
        <v>0</v>
      </c>
      <c r="BS54" s="15">
        <v>0</v>
      </c>
      <c r="BT54" s="15">
        <v>0</v>
      </c>
      <c r="BU54" s="15">
        <v>0</v>
      </c>
      <c r="BV54" s="202">
        <f t="shared" si="4"/>
        <v>1644725</v>
      </c>
      <c r="BW54" s="202">
        <f t="shared" si="5"/>
        <v>-68069</v>
      </c>
      <c r="BX54" s="202">
        <f t="shared" si="15"/>
        <v>-194607</v>
      </c>
      <c r="BY54" s="202">
        <f t="shared" si="16"/>
        <v>0</v>
      </c>
      <c r="BZ54" s="202">
        <f t="shared" si="17"/>
        <v>-194607</v>
      </c>
      <c r="CA54" s="15">
        <v>0</v>
      </c>
      <c r="CB54" s="15"/>
      <c r="CC54" s="15"/>
      <c r="CD54" s="15"/>
      <c r="CE54" s="202">
        <f t="shared" si="7"/>
        <v>0</v>
      </c>
      <c r="CF54" s="15"/>
      <c r="CG54" s="15"/>
      <c r="CH54" s="15"/>
      <c r="CI54" s="15"/>
      <c r="CJ54" s="202">
        <f t="shared" si="8"/>
        <v>0</v>
      </c>
      <c r="CK54" s="15">
        <f t="shared" si="9"/>
        <v>0</v>
      </c>
      <c r="CL54" s="203">
        <f t="shared" si="10"/>
        <v>0</v>
      </c>
      <c r="CM54" s="203">
        <f t="shared" si="18"/>
        <v>-194607</v>
      </c>
      <c r="CT54" s="203"/>
      <c r="CU54" s="203"/>
      <c r="CV54" s="203"/>
    </row>
    <row r="55" spans="1:100">
      <c r="A55" t="s">
        <v>172</v>
      </c>
      <c r="B55" t="s">
        <v>124</v>
      </c>
      <c r="C55">
        <v>133364</v>
      </c>
      <c r="D55" s="3">
        <v>3022078</v>
      </c>
      <c r="E55" s="3">
        <v>2078</v>
      </c>
      <c r="F55">
        <v>10129</v>
      </c>
      <c r="G55">
        <v>90129</v>
      </c>
      <c r="H55">
        <v>938650</v>
      </c>
      <c r="I55">
        <v>-220285</v>
      </c>
      <c r="J55">
        <v>0</v>
      </c>
      <c r="K55">
        <v>-220285</v>
      </c>
      <c r="L55" s="15">
        <v>1691229.41</v>
      </c>
      <c r="M55" s="15">
        <v>0</v>
      </c>
      <c r="N55" s="15">
        <v>78425.279999999999</v>
      </c>
      <c r="O55" s="15">
        <v>0</v>
      </c>
      <c r="P55" s="15">
        <v>30554.99</v>
      </c>
      <c r="Q55" s="15">
        <v>61937.33</v>
      </c>
      <c r="R55" s="15">
        <v>83328</v>
      </c>
      <c r="S55" s="15">
        <v>0</v>
      </c>
      <c r="T55" s="15">
        <v>7919.99</v>
      </c>
      <c r="U55" s="15">
        <v>9.85</v>
      </c>
      <c r="V55" s="15">
        <v>9800</v>
      </c>
      <c r="W55" s="15">
        <v>1976</v>
      </c>
      <c r="X55" s="15">
        <v>27418.51</v>
      </c>
      <c r="Y55" s="15">
        <v>125630.82</v>
      </c>
      <c r="Z55" s="15">
        <v>0</v>
      </c>
      <c r="AA55" s="15">
        <v>0</v>
      </c>
      <c r="AB55" s="15">
        <v>0</v>
      </c>
      <c r="AC55" s="15">
        <v>58783.63</v>
      </c>
      <c r="AD55" s="15">
        <v>0</v>
      </c>
      <c r="AE55" s="15">
        <v>0</v>
      </c>
      <c r="AF55" s="15">
        <v>0</v>
      </c>
      <c r="AG55" s="202">
        <f t="shared" si="3"/>
        <v>2177013.81</v>
      </c>
      <c r="AH55" s="15">
        <v>1055235.27</v>
      </c>
      <c r="AI55" s="15">
        <v>0</v>
      </c>
      <c r="AJ55" s="15">
        <v>328136.76</v>
      </c>
      <c r="AK55" s="15">
        <v>35509.15</v>
      </c>
      <c r="AL55" s="15">
        <v>182071.35</v>
      </c>
      <c r="AM55" s="15">
        <v>0</v>
      </c>
      <c r="AN55" s="15">
        <v>37911.4</v>
      </c>
      <c r="AO55" s="15">
        <v>5438.7</v>
      </c>
      <c r="AP55" s="15">
        <v>2276.25</v>
      </c>
      <c r="AQ55" s="15">
        <v>8053.03</v>
      </c>
      <c r="AR55" s="15">
        <v>-137.94</v>
      </c>
      <c r="AS55" s="15">
        <v>39616.629999999997</v>
      </c>
      <c r="AT55" s="15">
        <v>0</v>
      </c>
      <c r="AU55" s="15">
        <v>45433.08</v>
      </c>
      <c r="AV55" s="15">
        <v>6474.31</v>
      </c>
      <c r="AW55" s="15">
        <v>35748.39</v>
      </c>
      <c r="AX55" s="15">
        <v>0</v>
      </c>
      <c r="AY55" s="15">
        <v>80620.97</v>
      </c>
      <c r="AZ55" s="15">
        <v>92572.76</v>
      </c>
      <c r="BA55" s="15">
        <v>7463.98</v>
      </c>
      <c r="BB55" s="15"/>
      <c r="BC55" s="15"/>
      <c r="BD55" s="15"/>
      <c r="BE55" s="15"/>
      <c r="BF55" s="15"/>
      <c r="BG55" s="15"/>
      <c r="BH55" s="15"/>
      <c r="BI55" s="15">
        <v>0</v>
      </c>
      <c r="BJ55" s="15">
        <v>9677.1</v>
      </c>
      <c r="BK55" s="15">
        <v>5656.84</v>
      </c>
      <c r="BL55" s="15">
        <v>7958.4</v>
      </c>
      <c r="BM55" s="15">
        <v>59160.12</v>
      </c>
      <c r="BN55" s="15">
        <v>70450.600000000006</v>
      </c>
      <c r="BO55" s="15">
        <v>82962.12</v>
      </c>
      <c r="BP55" s="15">
        <v>-6150.62</v>
      </c>
      <c r="BQ55" s="15">
        <v>0</v>
      </c>
      <c r="BR55" s="15">
        <v>0</v>
      </c>
      <c r="BS55" s="15">
        <v>0</v>
      </c>
      <c r="BT55" s="15">
        <v>0</v>
      </c>
      <c r="BU55" s="15">
        <v>0</v>
      </c>
      <c r="BV55" s="202">
        <f t="shared" si="4"/>
        <v>2192138.65</v>
      </c>
      <c r="BW55" s="202">
        <f t="shared" si="5"/>
        <v>-15124.839999999851</v>
      </c>
      <c r="BX55" s="202">
        <f t="shared" si="15"/>
        <v>-235409.83999999985</v>
      </c>
      <c r="BY55" s="202">
        <f t="shared" si="16"/>
        <v>0</v>
      </c>
      <c r="BZ55" s="202">
        <f t="shared" si="17"/>
        <v>-235409.83999999985</v>
      </c>
      <c r="CA55" s="15">
        <v>1378</v>
      </c>
      <c r="CB55" s="15"/>
      <c r="CC55" s="15"/>
      <c r="CD55" s="15"/>
      <c r="CE55" s="202">
        <f t="shared" si="7"/>
        <v>0</v>
      </c>
      <c r="CF55" s="15">
        <v>0</v>
      </c>
      <c r="CG55" s="15">
        <v>20833.330000000002</v>
      </c>
      <c r="CH55" s="15">
        <v>0</v>
      </c>
      <c r="CI55" s="15">
        <v>0</v>
      </c>
      <c r="CJ55" s="202">
        <f t="shared" si="8"/>
        <v>20833.330000000002</v>
      </c>
      <c r="CK55" s="15">
        <f t="shared" si="9"/>
        <v>-20833.330000000002</v>
      </c>
      <c r="CL55" s="203">
        <f t="shared" si="10"/>
        <v>-19455.330000000002</v>
      </c>
      <c r="CM55" s="203">
        <f t="shared" si="18"/>
        <v>-254865.16999999987</v>
      </c>
      <c r="CT55" s="203"/>
      <c r="CU55" s="203"/>
      <c r="CV55" s="203"/>
    </row>
    <row r="56" spans="1:100">
      <c r="A56" s="204" t="s">
        <v>269</v>
      </c>
      <c r="B56" t="s">
        <v>124</v>
      </c>
      <c r="C56">
        <v>101313</v>
      </c>
      <c r="D56" s="3">
        <v>3022072</v>
      </c>
      <c r="E56" s="3">
        <v>2072</v>
      </c>
      <c r="F56">
        <v>10086</v>
      </c>
      <c r="G56">
        <v>90086</v>
      </c>
      <c r="H56">
        <v>938645</v>
      </c>
      <c r="I56">
        <v>93855</v>
      </c>
      <c r="J56">
        <v>0</v>
      </c>
      <c r="K56">
        <v>93855</v>
      </c>
      <c r="L56" s="15">
        <v>2901785.86</v>
      </c>
      <c r="M56" s="15">
        <v>0</v>
      </c>
      <c r="N56" s="15">
        <v>543651.43999999994</v>
      </c>
      <c r="O56" s="15">
        <v>0</v>
      </c>
      <c r="P56" s="15">
        <v>217794.97</v>
      </c>
      <c r="Q56" s="15">
        <v>3430</v>
      </c>
      <c r="R56" s="15">
        <v>130420.87</v>
      </c>
      <c r="S56" s="15">
        <v>42371.49</v>
      </c>
      <c r="T56" s="15">
        <v>93795.07</v>
      </c>
      <c r="U56" s="15">
        <v>17589.53</v>
      </c>
      <c r="V56" s="15">
        <v>7200</v>
      </c>
      <c r="W56" s="15">
        <v>23433.94</v>
      </c>
      <c r="X56" s="15">
        <v>49046.400000000001</v>
      </c>
      <c r="Y56" s="15">
        <v>18215.04</v>
      </c>
      <c r="Z56" s="15">
        <v>0</v>
      </c>
      <c r="AA56" s="15">
        <v>0</v>
      </c>
      <c r="AB56" s="15">
        <v>0</v>
      </c>
      <c r="AC56" s="15">
        <v>0</v>
      </c>
      <c r="AD56" s="15">
        <v>0</v>
      </c>
      <c r="AE56" s="15">
        <v>21550.489999999998</v>
      </c>
      <c r="AF56" s="15">
        <v>78525</v>
      </c>
      <c r="AG56" s="202">
        <f t="shared" si="3"/>
        <v>4148810.1</v>
      </c>
      <c r="AH56" s="15">
        <v>1708812.99</v>
      </c>
      <c r="AI56" s="15">
        <v>0</v>
      </c>
      <c r="AJ56" s="15">
        <v>1038760.3</v>
      </c>
      <c r="AK56" s="15">
        <v>75330.75</v>
      </c>
      <c r="AL56" s="15">
        <v>192344.18</v>
      </c>
      <c r="AM56" s="15">
        <v>0</v>
      </c>
      <c r="AN56" s="15">
        <v>80296.710000000006</v>
      </c>
      <c r="AO56" s="15">
        <v>19937.240000000002</v>
      </c>
      <c r="AP56" s="15">
        <v>5933</v>
      </c>
      <c r="AQ56" s="15">
        <v>10262.64</v>
      </c>
      <c r="AR56" s="15">
        <v>9538.8700000000008</v>
      </c>
      <c r="AS56" s="15">
        <v>45055.839999999997</v>
      </c>
      <c r="AT56" s="15">
        <v>13826.75</v>
      </c>
      <c r="AU56" s="15">
        <v>75729.23</v>
      </c>
      <c r="AV56" s="15">
        <v>14879.36</v>
      </c>
      <c r="AW56" s="15">
        <v>63491.66</v>
      </c>
      <c r="AX56" s="15">
        <v>46825.74</v>
      </c>
      <c r="AY56" s="15">
        <v>21598.5</v>
      </c>
      <c r="AZ56" s="15">
        <v>83964.06</v>
      </c>
      <c r="BA56" s="15">
        <v>14694.29</v>
      </c>
      <c r="BB56" s="15"/>
      <c r="BC56" s="15"/>
      <c r="BD56" s="15"/>
      <c r="BE56" s="15"/>
      <c r="BF56" s="15"/>
      <c r="BG56" s="15"/>
      <c r="BH56" s="15"/>
      <c r="BI56" s="15">
        <v>0</v>
      </c>
      <c r="BJ56" s="15">
        <v>26699.91</v>
      </c>
      <c r="BK56" s="15">
        <v>16966.04</v>
      </c>
      <c r="BL56" s="15">
        <v>16170.13</v>
      </c>
      <c r="BM56" s="15">
        <v>114165.48</v>
      </c>
      <c r="BN56" s="15">
        <v>93114.23</v>
      </c>
      <c r="BO56" s="15">
        <v>286355.56</v>
      </c>
      <c r="BP56" s="15">
        <v>20822.490000000002</v>
      </c>
      <c r="BQ56" s="15">
        <v>0</v>
      </c>
      <c r="BR56" s="15">
        <v>0</v>
      </c>
      <c r="BS56" s="15">
        <v>66977</v>
      </c>
      <c r="BT56" s="15">
        <v>0</v>
      </c>
      <c r="BU56" s="15">
        <v>0</v>
      </c>
      <c r="BV56" s="202">
        <f t="shared" si="4"/>
        <v>4162552.9500000011</v>
      </c>
      <c r="BW56" s="202">
        <f t="shared" si="5"/>
        <v>-13742.850000001024</v>
      </c>
      <c r="BX56" s="202">
        <f t="shared" si="15"/>
        <v>80112.14999999851</v>
      </c>
      <c r="BY56" s="202">
        <f t="shared" si="16"/>
        <v>0</v>
      </c>
      <c r="BZ56" s="202">
        <f t="shared" si="17"/>
        <v>80112.149999998976</v>
      </c>
      <c r="CA56" s="15">
        <v>31494</v>
      </c>
      <c r="CB56" s="15">
        <v>52898.25</v>
      </c>
      <c r="CC56" s="15">
        <v>0</v>
      </c>
      <c r="CD56" s="15">
        <v>66977</v>
      </c>
      <c r="CE56" s="202">
        <f t="shared" si="7"/>
        <v>119875.25</v>
      </c>
      <c r="CF56" s="15">
        <v>0</v>
      </c>
      <c r="CG56" s="15">
        <v>105730.33</v>
      </c>
      <c r="CH56" s="15">
        <v>0</v>
      </c>
      <c r="CI56" s="15">
        <v>14595</v>
      </c>
      <c r="CJ56" s="202">
        <f t="shared" si="8"/>
        <v>120325.33</v>
      </c>
      <c r="CK56" s="15">
        <f t="shared" si="9"/>
        <v>-450.08000000000175</v>
      </c>
      <c r="CL56" s="203">
        <f t="shared" si="10"/>
        <v>31043.919999999998</v>
      </c>
      <c r="CM56" s="203">
        <f t="shared" si="18"/>
        <v>111156.06999999897</v>
      </c>
      <c r="CP56">
        <f>_xlfn.XLOOKUP(D56,'2024-25 Budgets'!$5:$5,'2024-25 Budgets'!$68:$68)</f>
        <v>80112</v>
      </c>
      <c r="CQ56">
        <f>_xlfn.XLOOKUP(D56,'2024-25 Budgets'!$5:$5,'2024-25 Budgets'!$85:$85)</f>
        <v>31044</v>
      </c>
      <c r="CR56">
        <f t="shared" si="11"/>
        <v>111156</v>
      </c>
      <c r="CT56" s="203">
        <f t="shared" si="12"/>
        <v>-0.14999999897554517</v>
      </c>
      <c r="CU56" s="203">
        <f t="shared" si="13"/>
        <v>8.000000000174623E-2</v>
      </c>
      <c r="CV56" s="203">
        <f t="shared" si="14"/>
        <v>-6.9999998973798938E-2</v>
      </c>
    </row>
    <row r="57" spans="1:100">
      <c r="A57" t="s">
        <v>174</v>
      </c>
      <c r="B57" t="s">
        <v>124</v>
      </c>
      <c r="C57">
        <v>101340</v>
      </c>
      <c r="D57" s="3">
        <v>3023512</v>
      </c>
      <c r="E57" s="3">
        <v>3512</v>
      </c>
      <c r="F57">
        <v>10112</v>
      </c>
      <c r="G57">
        <v>90112</v>
      </c>
      <c r="H57">
        <v>938675</v>
      </c>
      <c r="I57">
        <v>184711</v>
      </c>
      <c r="J57">
        <v>0</v>
      </c>
      <c r="K57">
        <v>184711</v>
      </c>
      <c r="L57" s="15">
        <v>1718905.83</v>
      </c>
      <c r="M57" s="15">
        <v>0</v>
      </c>
      <c r="N57" s="15">
        <v>36767.75</v>
      </c>
      <c r="O57" s="15">
        <v>0</v>
      </c>
      <c r="P57" s="15">
        <v>5819.9699999999993</v>
      </c>
      <c r="Q57" s="15">
        <v>9081.56</v>
      </c>
      <c r="R57" s="15">
        <v>89600</v>
      </c>
      <c r="S57" s="15">
        <v>4775</v>
      </c>
      <c r="T57" s="15">
        <v>45316.59</v>
      </c>
      <c r="U57" s="15">
        <v>82734.789999999994</v>
      </c>
      <c r="V57" s="15">
        <v>14683</v>
      </c>
      <c r="W57" s="15">
        <v>14344.5</v>
      </c>
      <c r="X57" s="15">
        <v>130952.5</v>
      </c>
      <c r="Y57" s="15">
        <v>348279.13</v>
      </c>
      <c r="Z57" s="15">
        <v>0</v>
      </c>
      <c r="AA57" s="15">
        <v>0</v>
      </c>
      <c r="AB57" s="15">
        <v>0</v>
      </c>
      <c r="AC57" s="15">
        <v>0</v>
      </c>
      <c r="AD57" s="15">
        <v>0</v>
      </c>
      <c r="AE57" s="15">
        <v>0</v>
      </c>
      <c r="AF57" s="15">
        <v>88124.12</v>
      </c>
      <c r="AG57" s="202">
        <f t="shared" si="3"/>
        <v>2589384.7400000002</v>
      </c>
      <c r="AH57" s="15">
        <v>1268637.25</v>
      </c>
      <c r="AI57" s="15">
        <v>13733.02</v>
      </c>
      <c r="AJ57" s="15">
        <v>355328.12</v>
      </c>
      <c r="AK57" s="15">
        <v>78723.960000000006</v>
      </c>
      <c r="AL57" s="15">
        <v>211683.03</v>
      </c>
      <c r="AM57" s="15">
        <v>0</v>
      </c>
      <c r="AN57" s="15">
        <v>57010.84</v>
      </c>
      <c r="AO57" s="15">
        <v>4999.1099999999997</v>
      </c>
      <c r="AP57" s="15">
        <v>11436.29</v>
      </c>
      <c r="AQ57" s="15">
        <v>22709.95</v>
      </c>
      <c r="AR57" s="15">
        <v>0</v>
      </c>
      <c r="AS57" s="15">
        <v>31364.84</v>
      </c>
      <c r="AT57" s="15">
        <v>0</v>
      </c>
      <c r="AU57" s="15">
        <v>49813.72</v>
      </c>
      <c r="AV57" s="15">
        <v>2663.19</v>
      </c>
      <c r="AW57" s="15">
        <v>59337.03</v>
      </c>
      <c r="AX57" s="15">
        <v>13000</v>
      </c>
      <c r="AY57" s="15">
        <v>9540.68</v>
      </c>
      <c r="AZ57" s="15">
        <v>92988.91</v>
      </c>
      <c r="BA57" s="15">
        <v>15831.65</v>
      </c>
      <c r="BB57" s="15"/>
      <c r="BC57" s="15"/>
      <c r="BD57" s="15"/>
      <c r="BE57" s="15"/>
      <c r="BF57" s="15"/>
      <c r="BG57" s="15"/>
      <c r="BH57" s="15"/>
      <c r="BI57" s="15">
        <v>0</v>
      </c>
      <c r="BJ57" s="15">
        <v>13805.26</v>
      </c>
      <c r="BK57" s="15">
        <v>13300.38</v>
      </c>
      <c r="BL57" s="15">
        <v>14587.21</v>
      </c>
      <c r="BM57" s="15">
        <v>214154.89</v>
      </c>
      <c r="BN57" s="15">
        <v>36500.32</v>
      </c>
      <c r="BO57" s="15">
        <v>132191.19</v>
      </c>
      <c r="BP57" s="15">
        <v>44715.64</v>
      </c>
      <c r="BQ57" s="15">
        <v>0</v>
      </c>
      <c r="BR57" s="15">
        <v>0</v>
      </c>
      <c r="BS57" s="15">
        <v>10950</v>
      </c>
      <c r="BT57" s="15">
        <v>0</v>
      </c>
      <c r="BU57" s="15">
        <v>0</v>
      </c>
      <c r="BV57" s="202">
        <f t="shared" si="4"/>
        <v>2779006.48</v>
      </c>
      <c r="BW57" s="202">
        <f t="shared" si="5"/>
        <v>-189621.73999999976</v>
      </c>
      <c r="BX57" s="202">
        <f t="shared" si="15"/>
        <v>-4910.7399999997579</v>
      </c>
      <c r="BY57" s="202">
        <f t="shared" si="16"/>
        <v>0</v>
      </c>
      <c r="BZ57" s="202">
        <f t="shared" si="17"/>
        <v>-4910.7399999997579</v>
      </c>
      <c r="CA57" s="15">
        <v>0</v>
      </c>
      <c r="CB57" s="15">
        <v>0</v>
      </c>
      <c r="CC57" s="15">
        <v>0</v>
      </c>
      <c r="CD57" s="15">
        <v>10950</v>
      </c>
      <c r="CE57" s="202">
        <f t="shared" si="7"/>
        <v>10950</v>
      </c>
      <c r="CF57" s="15">
        <v>0</v>
      </c>
      <c r="CG57" s="15">
        <v>0</v>
      </c>
      <c r="CH57" s="15">
        <v>0</v>
      </c>
      <c r="CI57" s="15">
        <v>10950</v>
      </c>
      <c r="CJ57" s="202">
        <f t="shared" si="8"/>
        <v>10950</v>
      </c>
      <c r="CK57" s="15">
        <f t="shared" si="9"/>
        <v>0</v>
      </c>
      <c r="CL57" s="203">
        <f t="shared" si="10"/>
        <v>0</v>
      </c>
      <c r="CM57" s="203">
        <f t="shared" si="18"/>
        <v>-4910.7399999997579</v>
      </c>
      <c r="CP57">
        <f>_xlfn.XLOOKUP(D57,'2024-25 Budgets'!$5:$5,'2024-25 Budgets'!$68:$68)</f>
        <v>-4911</v>
      </c>
      <c r="CQ57">
        <f>_xlfn.XLOOKUP(D57,'2024-25 Budgets'!$5:$5,'2024-25 Budgets'!$85:$85)</f>
        <v>0</v>
      </c>
      <c r="CR57">
        <f t="shared" si="11"/>
        <v>-4911</v>
      </c>
      <c r="CT57" s="203">
        <f t="shared" si="12"/>
        <v>-0.26000000024214387</v>
      </c>
      <c r="CU57" s="203">
        <f t="shared" si="13"/>
        <v>0</v>
      </c>
      <c r="CV57" s="203">
        <f t="shared" si="14"/>
        <v>-0.26000000024214387</v>
      </c>
    </row>
    <row r="58" spans="1:100">
      <c r="A58" s="205" t="s">
        <v>175</v>
      </c>
      <c r="B58" t="s">
        <v>124</v>
      </c>
      <c r="C58">
        <v>101338</v>
      </c>
      <c r="D58" s="3">
        <v>3023510</v>
      </c>
      <c r="E58" s="3">
        <v>3510</v>
      </c>
      <c r="F58">
        <v>10110</v>
      </c>
      <c r="G58">
        <v>90110</v>
      </c>
      <c r="H58">
        <v>938673</v>
      </c>
      <c r="I58">
        <v>245406</v>
      </c>
      <c r="J58">
        <v>0</v>
      </c>
      <c r="K58">
        <v>245406</v>
      </c>
      <c r="L58" s="15">
        <v>1985780.51</v>
      </c>
      <c r="M58" s="15">
        <v>0</v>
      </c>
      <c r="N58" s="15">
        <v>44066.64</v>
      </c>
      <c r="O58" s="15">
        <v>0</v>
      </c>
      <c r="P58" s="15">
        <v>80144.990000000005</v>
      </c>
      <c r="Q58" s="15">
        <v>1900</v>
      </c>
      <c r="R58" s="15">
        <v>69157.3</v>
      </c>
      <c r="S58" s="15">
        <v>19200</v>
      </c>
      <c r="T58" s="15">
        <v>6084.2</v>
      </c>
      <c r="U58" s="15">
        <v>17778.3</v>
      </c>
      <c r="V58" s="15">
        <v>0</v>
      </c>
      <c r="W58" s="15">
        <v>0</v>
      </c>
      <c r="X58" s="15">
        <v>11000.599999999999</v>
      </c>
      <c r="Y58" s="15">
        <v>60504.09</v>
      </c>
      <c r="Z58" s="15">
        <v>0</v>
      </c>
      <c r="AA58" s="15">
        <v>0</v>
      </c>
      <c r="AB58" s="15">
        <v>0</v>
      </c>
      <c r="AC58" s="15">
        <v>0</v>
      </c>
      <c r="AD58" s="15">
        <v>0</v>
      </c>
      <c r="AE58" s="15">
        <v>12625.63</v>
      </c>
      <c r="AF58" s="15">
        <v>76536</v>
      </c>
      <c r="AG58" s="202">
        <f t="shared" si="3"/>
        <v>2384778.2599999998</v>
      </c>
      <c r="AH58" s="15">
        <v>1102274.81</v>
      </c>
      <c r="AI58" s="15">
        <v>8802.85</v>
      </c>
      <c r="AJ58" s="15">
        <v>385799.99</v>
      </c>
      <c r="AK58" s="15">
        <v>38183.67</v>
      </c>
      <c r="AL58" s="15">
        <v>113020.31</v>
      </c>
      <c r="AM58" s="15">
        <v>0</v>
      </c>
      <c r="AN58" s="15">
        <v>3076.04</v>
      </c>
      <c r="AO58" s="15">
        <v>12903.46</v>
      </c>
      <c r="AP58" s="15">
        <v>4791.78</v>
      </c>
      <c r="AQ58" s="15">
        <v>678.94</v>
      </c>
      <c r="AR58" s="15">
        <v>0</v>
      </c>
      <c r="AS58" s="15">
        <v>19212.560000000001</v>
      </c>
      <c r="AT58" s="15">
        <v>2194.92</v>
      </c>
      <c r="AU58" s="15">
        <v>33287.94</v>
      </c>
      <c r="AV58" s="15">
        <v>3103.2</v>
      </c>
      <c r="AW58" s="15">
        <v>62259.54</v>
      </c>
      <c r="AX58" s="15">
        <v>4862</v>
      </c>
      <c r="AY58" s="15">
        <v>10904.91</v>
      </c>
      <c r="AZ58" s="15">
        <v>92684.12</v>
      </c>
      <c r="BA58" s="15">
        <v>16321.85</v>
      </c>
      <c r="BB58" s="15"/>
      <c r="BC58" s="15"/>
      <c r="BD58" s="15"/>
      <c r="BE58" s="15"/>
      <c r="BF58" s="15"/>
      <c r="BG58" s="15"/>
      <c r="BH58" s="15"/>
      <c r="BI58" s="15">
        <v>0</v>
      </c>
      <c r="BJ58" s="15">
        <v>46667.89</v>
      </c>
      <c r="BK58" s="15">
        <v>22777.41</v>
      </c>
      <c r="BL58" s="15">
        <v>2825.07</v>
      </c>
      <c r="BM58" s="15">
        <v>148535.9</v>
      </c>
      <c r="BN58" s="15">
        <v>66652.009999999995</v>
      </c>
      <c r="BO58" s="15">
        <v>139085.91</v>
      </c>
      <c r="BP58" s="15">
        <v>33674.17</v>
      </c>
      <c r="BQ58" s="15">
        <v>0</v>
      </c>
      <c r="BR58" s="15">
        <v>0</v>
      </c>
      <c r="BS58" s="15">
        <v>0</v>
      </c>
      <c r="BT58" s="15">
        <v>0</v>
      </c>
      <c r="BU58" s="15">
        <v>0</v>
      </c>
      <c r="BV58" s="202">
        <f t="shared" si="4"/>
        <v>2374581.25</v>
      </c>
      <c r="BW58" s="202">
        <f t="shared" si="5"/>
        <v>10197.009999999776</v>
      </c>
      <c r="BX58" s="202">
        <f t="shared" si="15"/>
        <v>255603.00999999978</v>
      </c>
      <c r="BY58" s="202">
        <f t="shared" si="16"/>
        <v>0</v>
      </c>
      <c r="BZ58" s="202">
        <f t="shared" si="17"/>
        <v>255603.00999999978</v>
      </c>
      <c r="CA58" s="15">
        <v>0</v>
      </c>
      <c r="CB58" s="15"/>
      <c r="CC58" s="15"/>
      <c r="CD58" s="15"/>
      <c r="CE58" s="202">
        <f t="shared" si="7"/>
        <v>0</v>
      </c>
      <c r="CF58" s="15"/>
      <c r="CG58" s="15"/>
      <c r="CH58" s="15"/>
      <c r="CI58" s="15"/>
      <c r="CJ58" s="202">
        <f t="shared" si="8"/>
        <v>0</v>
      </c>
      <c r="CK58" s="15">
        <f t="shared" si="9"/>
        <v>0</v>
      </c>
      <c r="CL58" s="203">
        <f t="shared" si="10"/>
        <v>0</v>
      </c>
      <c r="CM58" s="203">
        <f t="shared" si="18"/>
        <v>255603.00999999978</v>
      </c>
      <c r="CP58">
        <f>_xlfn.XLOOKUP(D58,'2024-25 Budgets'!$5:$5,'2024-25 Budgets'!$68:$68)</f>
        <v>255603</v>
      </c>
      <c r="CQ58">
        <f>_xlfn.XLOOKUP(D58,'2024-25 Budgets'!$5:$5,'2024-25 Budgets'!$85:$85)</f>
        <v>0</v>
      </c>
      <c r="CR58">
        <f t="shared" si="11"/>
        <v>255603</v>
      </c>
      <c r="CT58" s="203">
        <f t="shared" si="12"/>
        <v>-9.9999997764825821E-3</v>
      </c>
      <c r="CU58" s="203">
        <f t="shared" si="13"/>
        <v>0</v>
      </c>
      <c r="CV58" s="203">
        <f t="shared" si="14"/>
        <v>-9.9999997764825821E-3</v>
      </c>
    </row>
    <row r="59" spans="1:100">
      <c r="A59" s="205" t="s">
        <v>176</v>
      </c>
      <c r="B59" t="s">
        <v>124</v>
      </c>
      <c r="C59">
        <v>101332</v>
      </c>
      <c r="D59" s="3">
        <v>3023502</v>
      </c>
      <c r="E59" s="3">
        <v>3502</v>
      </c>
      <c r="F59">
        <v>10087</v>
      </c>
      <c r="G59">
        <v>90087</v>
      </c>
      <c r="H59">
        <v>938667</v>
      </c>
      <c r="I59">
        <v>877601</v>
      </c>
      <c r="J59">
        <v>0</v>
      </c>
      <c r="K59">
        <v>877601</v>
      </c>
      <c r="L59" s="15">
        <v>2363853.86</v>
      </c>
      <c r="M59" s="15">
        <v>0</v>
      </c>
      <c r="N59" s="15">
        <v>154673.85999999999</v>
      </c>
      <c r="O59" s="15">
        <v>0</v>
      </c>
      <c r="P59" s="15">
        <v>173459.98</v>
      </c>
      <c r="Q59" s="15">
        <v>3777.68</v>
      </c>
      <c r="R59" s="15">
        <v>46597.56</v>
      </c>
      <c r="S59" s="15">
        <v>2394.5</v>
      </c>
      <c r="T59" s="15">
        <v>37856.550000000003</v>
      </c>
      <c r="U59" s="15">
        <v>12528.49</v>
      </c>
      <c r="V59" s="15">
        <v>0</v>
      </c>
      <c r="W59" s="15">
        <v>0</v>
      </c>
      <c r="X59" s="15">
        <v>33445.410000000003</v>
      </c>
      <c r="Y59" s="15">
        <v>5359.58</v>
      </c>
      <c r="Z59" s="15">
        <v>0</v>
      </c>
      <c r="AA59" s="15">
        <v>0</v>
      </c>
      <c r="AB59" s="15">
        <v>0</v>
      </c>
      <c r="AC59" s="15">
        <v>0</v>
      </c>
      <c r="AD59" s="15">
        <v>0</v>
      </c>
      <c r="AE59" s="15">
        <v>0</v>
      </c>
      <c r="AF59" s="15">
        <v>88909.01</v>
      </c>
      <c r="AG59" s="202">
        <f t="shared" si="3"/>
        <v>2922856.48</v>
      </c>
      <c r="AH59" s="15">
        <v>1180039.18</v>
      </c>
      <c r="AI59" s="15">
        <v>0</v>
      </c>
      <c r="AJ59" s="15">
        <v>668073.22</v>
      </c>
      <c r="AK59" s="15">
        <v>93055.89</v>
      </c>
      <c r="AL59" s="15">
        <v>66784.850000000006</v>
      </c>
      <c r="AM59" s="15">
        <v>0</v>
      </c>
      <c r="AN59" s="15">
        <v>29268.2</v>
      </c>
      <c r="AO59" s="15">
        <v>1982.3</v>
      </c>
      <c r="AP59" s="15">
        <v>1599.17</v>
      </c>
      <c r="AQ59" s="15">
        <v>667.32</v>
      </c>
      <c r="AR59" s="15">
        <v>0</v>
      </c>
      <c r="AS59" s="15">
        <v>152628.12</v>
      </c>
      <c r="AT59" s="15">
        <v>2333.92</v>
      </c>
      <c r="AU59" s="15">
        <v>6827.46</v>
      </c>
      <c r="AV59" s="15">
        <v>15246.07</v>
      </c>
      <c r="AW59" s="15">
        <v>36803.230000000003</v>
      </c>
      <c r="AX59" s="15">
        <v>7425.6</v>
      </c>
      <c r="AY59" s="15">
        <v>11412.98</v>
      </c>
      <c r="AZ59" s="15">
        <v>93825.22</v>
      </c>
      <c r="BA59" s="15">
        <v>35674.07</v>
      </c>
      <c r="BB59" s="15"/>
      <c r="BC59" s="15"/>
      <c r="BD59" s="15"/>
      <c r="BE59" s="15"/>
      <c r="BF59" s="15"/>
      <c r="BG59" s="15"/>
      <c r="BH59" s="15"/>
      <c r="BI59" s="15">
        <v>0</v>
      </c>
      <c r="BJ59" s="15">
        <v>15571.2</v>
      </c>
      <c r="BK59" s="15">
        <v>19838.560000000001</v>
      </c>
      <c r="BL59" s="15">
        <v>7508.6</v>
      </c>
      <c r="BM59" s="15">
        <v>129395.57</v>
      </c>
      <c r="BN59" s="15">
        <v>27251.5</v>
      </c>
      <c r="BO59" s="15">
        <v>180998.08</v>
      </c>
      <c r="BP59" s="15">
        <v>50561.46</v>
      </c>
      <c r="BQ59" s="15">
        <v>0</v>
      </c>
      <c r="BR59" s="15">
        <v>0</v>
      </c>
      <c r="BS59" s="15">
        <v>0</v>
      </c>
      <c r="BT59" s="15">
        <v>0</v>
      </c>
      <c r="BU59" s="15">
        <v>0</v>
      </c>
      <c r="BV59" s="202">
        <f t="shared" si="4"/>
        <v>2834771.77</v>
      </c>
      <c r="BW59" s="202">
        <f t="shared" si="5"/>
        <v>88084.709999999963</v>
      </c>
      <c r="BX59" s="202">
        <f t="shared" si="15"/>
        <v>965685.71</v>
      </c>
      <c r="BY59" s="202">
        <f t="shared" si="16"/>
        <v>0</v>
      </c>
      <c r="BZ59" s="202">
        <f t="shared" si="17"/>
        <v>965685.71</v>
      </c>
      <c r="CA59" s="15">
        <v>0</v>
      </c>
      <c r="CB59" s="15"/>
      <c r="CC59" s="15"/>
      <c r="CD59" s="15"/>
      <c r="CE59" s="202">
        <f t="shared" si="7"/>
        <v>0</v>
      </c>
      <c r="CF59" s="15"/>
      <c r="CG59" s="15"/>
      <c r="CH59" s="15"/>
      <c r="CI59" s="15"/>
      <c r="CJ59" s="202">
        <f t="shared" si="8"/>
        <v>0</v>
      </c>
      <c r="CK59" s="15">
        <f t="shared" si="9"/>
        <v>0</v>
      </c>
      <c r="CL59" s="203">
        <f t="shared" si="10"/>
        <v>0</v>
      </c>
      <c r="CM59" s="203">
        <f t="shared" si="18"/>
        <v>965685.71</v>
      </c>
      <c r="CP59">
        <f>_xlfn.XLOOKUP(D59,'2024-25 Budgets'!$5:$5,'2024-25 Budgets'!$68:$68)</f>
        <v>965686</v>
      </c>
      <c r="CQ59">
        <f>_xlfn.XLOOKUP(D59,'2024-25 Budgets'!$5:$5,'2024-25 Budgets'!$85:$85)</f>
        <v>0</v>
      </c>
      <c r="CR59">
        <f t="shared" si="11"/>
        <v>965686</v>
      </c>
      <c r="CT59" s="203">
        <f t="shared" si="12"/>
        <v>0.2900000000372529</v>
      </c>
      <c r="CU59" s="203">
        <f t="shared" si="13"/>
        <v>0</v>
      </c>
      <c r="CV59" s="203">
        <f t="shared" si="14"/>
        <v>0.2900000000372529</v>
      </c>
    </row>
    <row r="60" spans="1:100" s="207" customFormat="1">
      <c r="A60" s="325" t="s">
        <v>177</v>
      </c>
      <c r="B60" s="207" t="s">
        <v>124</v>
      </c>
      <c r="C60" s="207">
        <v>101327</v>
      </c>
      <c r="D60" s="208">
        <v>3023315</v>
      </c>
      <c r="E60" s="208">
        <v>3315</v>
      </c>
      <c r="F60" s="207">
        <v>10099</v>
      </c>
      <c r="G60" s="207">
        <v>90099</v>
      </c>
      <c r="H60" s="207">
        <v>938662</v>
      </c>
      <c r="I60" s="207">
        <v>66443</v>
      </c>
      <c r="J60" s="207">
        <v>0</v>
      </c>
      <c r="K60" s="207">
        <v>66443</v>
      </c>
      <c r="L60" s="209">
        <v>1076634.49</v>
      </c>
      <c r="M60" s="209">
        <v>0</v>
      </c>
      <c r="N60" s="209">
        <v>26345.02</v>
      </c>
      <c r="O60" s="209">
        <v>0</v>
      </c>
      <c r="P60" s="209">
        <v>17460.04</v>
      </c>
      <c r="Q60" s="209">
        <v>4935</v>
      </c>
      <c r="R60" s="209">
        <v>35044.92</v>
      </c>
      <c r="S60" s="209">
        <v>78601.89</v>
      </c>
      <c r="T60" s="209">
        <v>0</v>
      </c>
      <c r="U60" s="209">
        <v>11206.19</v>
      </c>
      <c r="V60" s="209">
        <v>0</v>
      </c>
      <c r="W60" s="209">
        <v>0</v>
      </c>
      <c r="X60" s="209">
        <v>22945.800000000003</v>
      </c>
      <c r="Y60" s="209">
        <v>114539.88</v>
      </c>
      <c r="Z60" s="209">
        <v>0</v>
      </c>
      <c r="AA60" s="209">
        <v>0</v>
      </c>
      <c r="AB60" s="209">
        <v>0</v>
      </c>
      <c r="AC60" s="209">
        <v>0</v>
      </c>
      <c r="AD60" s="209">
        <v>0</v>
      </c>
      <c r="AE60" s="209">
        <v>0</v>
      </c>
      <c r="AF60" s="209">
        <v>58401.62</v>
      </c>
      <c r="AG60" s="210">
        <f t="shared" si="3"/>
        <v>1446114.85</v>
      </c>
      <c r="AH60" s="209">
        <v>664170.94999999995</v>
      </c>
      <c r="AI60" s="209">
        <v>0</v>
      </c>
      <c r="AJ60" s="209">
        <v>226871.88</v>
      </c>
      <c r="AK60" s="209">
        <v>45073.35</v>
      </c>
      <c r="AL60" s="209">
        <v>76266.600000000006</v>
      </c>
      <c r="AM60" s="209">
        <v>0</v>
      </c>
      <c r="AN60" s="209">
        <v>52675.64</v>
      </c>
      <c r="AO60" s="209">
        <v>535.73</v>
      </c>
      <c r="AP60" s="209">
        <v>2153.67</v>
      </c>
      <c r="AQ60" s="209">
        <v>2047.81</v>
      </c>
      <c r="AR60" s="209">
        <v>3216.78</v>
      </c>
      <c r="AS60" s="209">
        <v>57089.4</v>
      </c>
      <c r="AT60" s="209">
        <v>0</v>
      </c>
      <c r="AU60" s="209">
        <v>3475.98</v>
      </c>
      <c r="AV60" s="209">
        <v>1134.48</v>
      </c>
      <c r="AW60" s="209">
        <v>15341.55</v>
      </c>
      <c r="AX60" s="209">
        <v>4180.8</v>
      </c>
      <c r="AY60" s="209">
        <v>6844.37</v>
      </c>
      <c r="AZ60" s="209">
        <v>66950.509999999995</v>
      </c>
      <c r="BA60" s="209">
        <v>9152.8700000000008</v>
      </c>
      <c r="BB60" s="209"/>
      <c r="BC60" s="209"/>
      <c r="BD60" s="209"/>
      <c r="BE60" s="209"/>
      <c r="BF60" s="209"/>
      <c r="BG60" s="209"/>
      <c r="BH60" s="209"/>
      <c r="BI60" s="209">
        <v>0</v>
      </c>
      <c r="BJ60" s="209">
        <v>8447.6200000000008</v>
      </c>
      <c r="BK60" s="209">
        <v>6633.12</v>
      </c>
      <c r="BL60" s="209">
        <v>6758.94</v>
      </c>
      <c r="BM60" s="209">
        <v>84882.07</v>
      </c>
      <c r="BN60" s="209">
        <v>10891.49</v>
      </c>
      <c r="BO60" s="209">
        <v>22954.9</v>
      </c>
      <c r="BP60" s="209">
        <v>32495.62</v>
      </c>
      <c r="BQ60" s="209">
        <v>0</v>
      </c>
      <c r="BR60" s="209">
        <v>0</v>
      </c>
      <c r="BS60" s="209">
        <v>0</v>
      </c>
      <c r="BT60" s="209">
        <v>0</v>
      </c>
      <c r="BU60" s="209">
        <v>0</v>
      </c>
      <c r="BV60" s="210">
        <f t="shared" si="4"/>
        <v>1410246.1300000004</v>
      </c>
      <c r="BW60" s="210">
        <f t="shared" si="5"/>
        <v>35868.719999999739</v>
      </c>
      <c r="BX60" s="210">
        <f t="shared" si="15"/>
        <v>102311.71999999974</v>
      </c>
      <c r="BY60" s="210">
        <f t="shared" si="16"/>
        <v>0</v>
      </c>
      <c r="BZ60" s="210">
        <f t="shared" si="17"/>
        <v>102311.71999999974</v>
      </c>
      <c r="CA60" s="209">
        <v>0</v>
      </c>
      <c r="CB60" s="209"/>
      <c r="CC60" s="209"/>
      <c r="CD60" s="209"/>
      <c r="CE60" s="210">
        <f t="shared" si="7"/>
        <v>0</v>
      </c>
      <c r="CF60" s="209"/>
      <c r="CG60" s="209"/>
      <c r="CH60" s="209"/>
      <c r="CI60" s="209"/>
      <c r="CJ60" s="210">
        <f t="shared" si="8"/>
        <v>0</v>
      </c>
      <c r="CK60" s="209">
        <f t="shared" si="9"/>
        <v>0</v>
      </c>
      <c r="CL60" s="211">
        <f t="shared" si="10"/>
        <v>0</v>
      </c>
      <c r="CM60" s="211">
        <f t="shared" si="18"/>
        <v>102311.71999999974</v>
      </c>
      <c r="CP60" s="207">
        <f>_xlfn.XLOOKUP(D60,'2024-25 Budgets'!$5:$5,'2024-25 Budgets'!$68:$68)</f>
        <v>102000</v>
      </c>
      <c r="CQ60" s="207">
        <f>_xlfn.XLOOKUP(D60,'2024-25 Budgets'!$5:$5,'2024-25 Budgets'!$85:$85)</f>
        <v>0</v>
      </c>
      <c r="CR60" s="207">
        <f t="shared" si="11"/>
        <v>102000</v>
      </c>
      <c r="CT60" s="211">
        <f t="shared" si="12"/>
        <v>-311.71999999973923</v>
      </c>
      <c r="CU60" s="211">
        <f t="shared" si="13"/>
        <v>0</v>
      </c>
      <c r="CV60" s="211">
        <f t="shared" si="14"/>
        <v>-311.71999999973923</v>
      </c>
    </row>
    <row r="61" spans="1:100">
      <c r="A61" s="205" t="s">
        <v>257</v>
      </c>
      <c r="B61" t="s">
        <v>124</v>
      </c>
      <c r="C61">
        <v>101333</v>
      </c>
      <c r="D61" s="3">
        <v>3023504</v>
      </c>
      <c r="E61" s="3">
        <v>3504</v>
      </c>
      <c r="F61">
        <v>10088</v>
      </c>
      <c r="G61">
        <v>90088</v>
      </c>
      <c r="H61">
        <v>938668</v>
      </c>
      <c r="I61">
        <v>122678</v>
      </c>
      <c r="J61">
        <v>0</v>
      </c>
      <c r="K61">
        <v>122678</v>
      </c>
      <c r="L61" s="15">
        <v>2295503.46</v>
      </c>
      <c r="M61" s="15">
        <v>0</v>
      </c>
      <c r="N61" s="15">
        <v>77066.86</v>
      </c>
      <c r="O61" s="15">
        <v>0</v>
      </c>
      <c r="P61" s="15">
        <v>56335.02</v>
      </c>
      <c r="Q61" s="15">
        <v>4434.42</v>
      </c>
      <c r="R61" s="15">
        <v>69440.479999999996</v>
      </c>
      <c r="S61" s="15">
        <v>2295</v>
      </c>
      <c r="T61" s="15">
        <v>170250.8</v>
      </c>
      <c r="U61" s="15">
        <v>20722.509999999998</v>
      </c>
      <c r="V61" s="15">
        <v>9990</v>
      </c>
      <c r="W61" s="15">
        <v>0</v>
      </c>
      <c r="X61" s="15">
        <v>153567.45000000001</v>
      </c>
      <c r="Y61" s="15">
        <v>18620.080000000002</v>
      </c>
      <c r="Z61" s="15">
        <v>0</v>
      </c>
      <c r="AA61" s="15">
        <v>0</v>
      </c>
      <c r="AB61" s="15">
        <v>0</v>
      </c>
      <c r="AC61" s="15">
        <v>0</v>
      </c>
      <c r="AD61" s="15">
        <v>0</v>
      </c>
      <c r="AE61" s="15">
        <v>9815.01</v>
      </c>
      <c r="AF61" s="15">
        <v>94574</v>
      </c>
      <c r="AG61" s="202">
        <f t="shared" si="3"/>
        <v>2982615.0899999994</v>
      </c>
      <c r="AH61" s="15">
        <v>1350059.47</v>
      </c>
      <c r="AI61" s="15">
        <v>291.76</v>
      </c>
      <c r="AJ61" s="15">
        <v>606879.92000000004</v>
      </c>
      <c r="AK61" s="15">
        <v>90274.99</v>
      </c>
      <c r="AL61" s="15">
        <v>162420.25</v>
      </c>
      <c r="AM61" s="15">
        <v>0</v>
      </c>
      <c r="AN61" s="15">
        <v>78609.94</v>
      </c>
      <c r="AO61" s="15">
        <v>16628.63</v>
      </c>
      <c r="AP61" s="15">
        <v>5681.32</v>
      </c>
      <c r="AQ61" s="15">
        <v>15059.38</v>
      </c>
      <c r="AR61" s="15">
        <v>0</v>
      </c>
      <c r="AS61" s="15">
        <v>43327.96</v>
      </c>
      <c r="AT61" s="15">
        <v>17934.900000000001</v>
      </c>
      <c r="AU61" s="15">
        <v>8514.7000000000007</v>
      </c>
      <c r="AV61" s="15">
        <v>4617.09</v>
      </c>
      <c r="AW61" s="15">
        <v>49183.51</v>
      </c>
      <c r="AX61" s="15">
        <v>6746.1</v>
      </c>
      <c r="AY61" s="15">
        <v>13988.09</v>
      </c>
      <c r="AZ61" s="15">
        <v>87301.4</v>
      </c>
      <c r="BA61" s="15">
        <v>24155.56</v>
      </c>
      <c r="BB61" s="15"/>
      <c r="BC61" s="15"/>
      <c r="BD61" s="15"/>
      <c r="BE61" s="15"/>
      <c r="BF61" s="15"/>
      <c r="BG61" s="15"/>
      <c r="BH61" s="15"/>
      <c r="BI61" s="15">
        <v>0</v>
      </c>
      <c r="BJ61" s="15">
        <v>14441.19</v>
      </c>
      <c r="BK61" s="15">
        <v>22380.73</v>
      </c>
      <c r="BL61" s="15">
        <v>50578.91</v>
      </c>
      <c r="BM61" s="15">
        <v>164311.72</v>
      </c>
      <c r="BN61" s="15">
        <v>0</v>
      </c>
      <c r="BO61" s="15">
        <v>78980.63</v>
      </c>
      <c r="BP61" s="15">
        <v>61528.9</v>
      </c>
      <c r="BQ61" s="15">
        <v>0</v>
      </c>
      <c r="BR61" s="15">
        <v>0</v>
      </c>
      <c r="BS61" s="15">
        <v>0</v>
      </c>
      <c r="BT61" s="15">
        <v>0</v>
      </c>
      <c r="BU61" s="15">
        <v>0</v>
      </c>
      <c r="BV61" s="202">
        <f t="shared" si="4"/>
        <v>2973897.0499999989</v>
      </c>
      <c r="BW61" s="202">
        <f t="shared" si="5"/>
        <v>8718.0400000005029</v>
      </c>
      <c r="BX61" s="202">
        <f t="shared" si="15"/>
        <v>131396.0400000005</v>
      </c>
      <c r="BY61" s="202">
        <f t="shared" si="16"/>
        <v>0</v>
      </c>
      <c r="BZ61" s="202">
        <f t="shared" si="17"/>
        <v>131396.0400000005</v>
      </c>
      <c r="CA61" s="15">
        <v>0</v>
      </c>
      <c r="CB61" s="15"/>
      <c r="CC61" s="15"/>
      <c r="CD61" s="15"/>
      <c r="CE61" s="202">
        <f t="shared" si="7"/>
        <v>0</v>
      </c>
      <c r="CF61" s="15"/>
      <c r="CG61" s="15"/>
      <c r="CH61" s="15"/>
      <c r="CI61" s="15"/>
      <c r="CJ61" s="202">
        <f t="shared" si="8"/>
        <v>0</v>
      </c>
      <c r="CK61" s="15">
        <f t="shared" si="9"/>
        <v>0</v>
      </c>
      <c r="CL61" s="203">
        <f t="shared" si="10"/>
        <v>0</v>
      </c>
      <c r="CM61" s="203">
        <f t="shared" si="18"/>
        <v>131396.0400000005</v>
      </c>
      <c r="CP61">
        <f>_xlfn.XLOOKUP(D61,'2024-25 Budgets'!$5:$5,'2024-25 Budgets'!$68:$68)</f>
        <v>131396</v>
      </c>
      <c r="CQ61">
        <f>_xlfn.XLOOKUP(D61,'2024-25 Budgets'!$5:$5,'2024-25 Budgets'!$85:$85)</f>
        <v>0</v>
      </c>
      <c r="CR61">
        <f t="shared" si="11"/>
        <v>131396</v>
      </c>
      <c r="CT61" s="203">
        <f t="shared" si="12"/>
        <v>-4.000000050291419E-2</v>
      </c>
      <c r="CU61" s="203">
        <f t="shared" si="13"/>
        <v>0</v>
      </c>
      <c r="CV61" s="203">
        <f t="shared" si="14"/>
        <v>-4.000000050291419E-2</v>
      </c>
    </row>
    <row r="62" spans="1:100">
      <c r="A62" s="205" t="s">
        <v>259</v>
      </c>
      <c r="B62" t="s">
        <v>124</v>
      </c>
      <c r="C62">
        <v>101321</v>
      </c>
      <c r="D62" s="3">
        <v>3023309</v>
      </c>
      <c r="E62" s="3">
        <v>3309</v>
      </c>
      <c r="F62">
        <v>10116</v>
      </c>
      <c r="G62">
        <v>90116</v>
      </c>
      <c r="H62">
        <v>938657</v>
      </c>
      <c r="I62">
        <v>140989</v>
      </c>
      <c r="J62">
        <v>0</v>
      </c>
      <c r="K62">
        <v>140989</v>
      </c>
      <c r="L62" s="15">
        <v>1168255.5</v>
      </c>
      <c r="M62" s="15">
        <v>0</v>
      </c>
      <c r="N62" s="15">
        <v>60427.68</v>
      </c>
      <c r="O62" s="15">
        <v>0</v>
      </c>
      <c r="P62" s="15">
        <v>41054.97</v>
      </c>
      <c r="Q62" s="15">
        <v>800</v>
      </c>
      <c r="R62" s="15">
        <v>38280.379999999997</v>
      </c>
      <c r="S62" s="15">
        <v>11982</v>
      </c>
      <c r="T62" s="15">
        <v>83796.479999999996</v>
      </c>
      <c r="U62" s="15">
        <v>13673.01</v>
      </c>
      <c r="V62" s="15">
        <v>0</v>
      </c>
      <c r="W62" s="15">
        <v>0</v>
      </c>
      <c r="X62" s="15">
        <v>65863.53</v>
      </c>
      <c r="Y62" s="15">
        <v>12954.75</v>
      </c>
      <c r="Z62" s="15">
        <v>0</v>
      </c>
      <c r="AA62" s="15">
        <v>0</v>
      </c>
      <c r="AB62" s="15">
        <v>0</v>
      </c>
      <c r="AC62" s="15">
        <v>0</v>
      </c>
      <c r="AD62" s="15">
        <v>0</v>
      </c>
      <c r="AE62" s="15">
        <v>3697.25</v>
      </c>
      <c r="AF62" s="15">
        <v>54413</v>
      </c>
      <c r="AG62" s="202">
        <f t="shared" si="3"/>
        <v>1555198.5499999998</v>
      </c>
      <c r="AH62" s="15">
        <v>635124.75</v>
      </c>
      <c r="AI62" s="15">
        <v>0</v>
      </c>
      <c r="AJ62" s="15">
        <v>264608.03999999998</v>
      </c>
      <c r="AK62" s="15">
        <v>40169.660000000003</v>
      </c>
      <c r="AL62" s="15">
        <v>50298.71</v>
      </c>
      <c r="AM62" s="15">
        <v>0</v>
      </c>
      <c r="AN62" s="15">
        <v>65426.44</v>
      </c>
      <c r="AO62" s="15">
        <v>3305.74</v>
      </c>
      <c r="AP62" s="15">
        <v>6889.35</v>
      </c>
      <c r="AQ62" s="15">
        <v>348.6</v>
      </c>
      <c r="AR62" s="15">
        <v>0</v>
      </c>
      <c r="AS62" s="15">
        <v>11913.59</v>
      </c>
      <c r="AT62" s="15">
        <v>3325.25</v>
      </c>
      <c r="AU62" s="15">
        <v>23599.67</v>
      </c>
      <c r="AV62" s="15">
        <v>4586.3100000000004</v>
      </c>
      <c r="AW62" s="15">
        <v>36294.25</v>
      </c>
      <c r="AX62" s="15">
        <v>4745.3599999999997</v>
      </c>
      <c r="AY62" s="15">
        <v>8931.9</v>
      </c>
      <c r="AZ62" s="15">
        <v>93721.65</v>
      </c>
      <c r="BA62" s="15">
        <v>14293.08</v>
      </c>
      <c r="BB62" s="15"/>
      <c r="BC62" s="15"/>
      <c r="BD62" s="15"/>
      <c r="BE62" s="15"/>
      <c r="BF62" s="15"/>
      <c r="BG62" s="15"/>
      <c r="BH62" s="15"/>
      <c r="BI62" s="15">
        <v>0</v>
      </c>
      <c r="BJ62" s="15">
        <v>9441.2800000000007</v>
      </c>
      <c r="BK62" s="15">
        <v>8603.9</v>
      </c>
      <c r="BL62" s="15">
        <v>4835.18</v>
      </c>
      <c r="BM62" s="15">
        <v>78228.62</v>
      </c>
      <c r="BN62" s="15">
        <v>63123.01</v>
      </c>
      <c r="BO62" s="15">
        <v>77398.67</v>
      </c>
      <c r="BP62" s="15">
        <v>31969.55</v>
      </c>
      <c r="BQ62" s="15">
        <v>0</v>
      </c>
      <c r="BR62" s="15">
        <v>0</v>
      </c>
      <c r="BS62" s="15">
        <v>0</v>
      </c>
      <c r="BT62" s="15">
        <v>0</v>
      </c>
      <c r="BU62" s="15">
        <v>0</v>
      </c>
      <c r="BV62" s="202">
        <f t="shared" si="4"/>
        <v>1541182.56</v>
      </c>
      <c r="BW62" s="202">
        <f t="shared" si="5"/>
        <v>14015.989999999758</v>
      </c>
      <c r="BX62" s="202">
        <f t="shared" si="15"/>
        <v>155004.98999999976</v>
      </c>
      <c r="BY62" s="202">
        <f t="shared" si="16"/>
        <v>0</v>
      </c>
      <c r="BZ62" s="202">
        <f t="shared" si="17"/>
        <v>155004.98999999976</v>
      </c>
      <c r="CA62" s="15">
        <v>0</v>
      </c>
      <c r="CB62" s="15"/>
      <c r="CC62" s="15"/>
      <c r="CD62" s="15"/>
      <c r="CE62" s="202">
        <f t="shared" si="7"/>
        <v>0</v>
      </c>
      <c r="CF62" s="15"/>
      <c r="CG62" s="15"/>
      <c r="CH62" s="15"/>
      <c r="CI62" s="15"/>
      <c r="CJ62" s="202">
        <f t="shared" si="8"/>
        <v>0</v>
      </c>
      <c r="CK62" s="15">
        <f t="shared" si="9"/>
        <v>0</v>
      </c>
      <c r="CL62" s="203">
        <f t="shared" si="10"/>
        <v>0</v>
      </c>
      <c r="CM62" s="203">
        <f t="shared" si="18"/>
        <v>155004.98999999976</v>
      </c>
      <c r="CP62">
        <f>_xlfn.XLOOKUP(D62,'2024-25 Budgets'!$5:$5,'2024-25 Budgets'!$68:$68)</f>
        <v>155004</v>
      </c>
      <c r="CQ62">
        <f>_xlfn.XLOOKUP(D62,'2024-25 Budgets'!$5:$5,'2024-25 Budgets'!$85:$85)</f>
        <v>0</v>
      </c>
      <c r="CR62">
        <f t="shared" si="11"/>
        <v>155004</v>
      </c>
      <c r="CT62" s="203">
        <f t="shared" si="12"/>
        <v>-0.98999999975785613</v>
      </c>
      <c r="CU62" s="203">
        <f t="shared" si="13"/>
        <v>0</v>
      </c>
      <c r="CV62" s="203">
        <f t="shared" si="14"/>
        <v>-0.98999999975785613</v>
      </c>
    </row>
    <row r="63" spans="1:100">
      <c r="A63" s="205" t="s">
        <v>178</v>
      </c>
      <c r="B63" t="s">
        <v>124</v>
      </c>
      <c r="C63">
        <v>101319</v>
      </c>
      <c r="D63" s="3">
        <v>3023307</v>
      </c>
      <c r="E63" s="3">
        <v>3307</v>
      </c>
      <c r="F63">
        <v>10089</v>
      </c>
      <c r="G63">
        <v>90089</v>
      </c>
      <c r="H63">
        <v>938656</v>
      </c>
      <c r="I63">
        <v>57845</v>
      </c>
      <c r="J63">
        <v>0</v>
      </c>
      <c r="K63">
        <v>57845</v>
      </c>
      <c r="L63" s="15">
        <v>1232447.27</v>
      </c>
      <c r="M63" s="15">
        <v>0</v>
      </c>
      <c r="N63" s="15">
        <v>46407.08</v>
      </c>
      <c r="O63" s="15">
        <v>0</v>
      </c>
      <c r="P63" s="15">
        <v>40360</v>
      </c>
      <c r="Q63" s="15">
        <v>3644.42</v>
      </c>
      <c r="R63" s="15">
        <v>37295.65</v>
      </c>
      <c r="S63" s="15">
        <v>65702.3</v>
      </c>
      <c r="T63" s="15">
        <v>5027.79</v>
      </c>
      <c r="U63" s="15">
        <v>9903.1299999999992</v>
      </c>
      <c r="V63" s="15">
        <v>0</v>
      </c>
      <c r="W63" s="15">
        <v>0</v>
      </c>
      <c r="X63" s="15">
        <v>51641</v>
      </c>
      <c r="Y63" s="15">
        <v>103001.65</v>
      </c>
      <c r="Z63" s="15">
        <v>0</v>
      </c>
      <c r="AA63" s="15">
        <v>0</v>
      </c>
      <c r="AB63" s="15">
        <v>0</v>
      </c>
      <c r="AC63" s="15">
        <v>0</v>
      </c>
      <c r="AD63" s="15">
        <v>6443.75</v>
      </c>
      <c r="AE63" s="15">
        <v>0</v>
      </c>
      <c r="AF63" s="15">
        <v>50131</v>
      </c>
      <c r="AG63" s="202">
        <f t="shared" si="3"/>
        <v>1652005.0399999998</v>
      </c>
      <c r="AH63" s="15">
        <v>494172.53</v>
      </c>
      <c r="AI63" s="15">
        <v>0</v>
      </c>
      <c r="AJ63" s="15">
        <v>308535.01</v>
      </c>
      <c r="AK63" s="15">
        <v>74739.7</v>
      </c>
      <c r="AL63" s="15">
        <v>67264.12</v>
      </c>
      <c r="AM63" s="15">
        <v>0</v>
      </c>
      <c r="AN63" s="15">
        <v>22365.85</v>
      </c>
      <c r="AO63" s="15">
        <v>1725.46</v>
      </c>
      <c r="AP63" s="15">
        <v>1786.67</v>
      </c>
      <c r="AQ63" s="15">
        <v>348.6</v>
      </c>
      <c r="AR63" s="15">
        <v>0</v>
      </c>
      <c r="AS63" s="15">
        <v>58659.69</v>
      </c>
      <c r="AT63" s="15">
        <v>1579.46</v>
      </c>
      <c r="AU63" s="15">
        <v>7850.88</v>
      </c>
      <c r="AV63" s="15">
        <v>1704.86</v>
      </c>
      <c r="AW63" s="15">
        <v>55141.66</v>
      </c>
      <c r="AX63" s="15">
        <v>4187.3900000000003</v>
      </c>
      <c r="AY63" s="15">
        <v>10484.64</v>
      </c>
      <c r="AZ63" s="15">
        <v>59199.95</v>
      </c>
      <c r="BA63" s="15">
        <v>12651.24</v>
      </c>
      <c r="BB63" s="15"/>
      <c r="BC63" s="15"/>
      <c r="BD63" s="15"/>
      <c r="BE63" s="15"/>
      <c r="BF63" s="15"/>
      <c r="BG63" s="15"/>
      <c r="BH63" s="15"/>
      <c r="BI63" s="15">
        <v>0</v>
      </c>
      <c r="BJ63" s="15">
        <v>8505.7999999999993</v>
      </c>
      <c r="BK63" s="15">
        <v>14727.16</v>
      </c>
      <c r="BL63" s="15">
        <v>1422.5</v>
      </c>
      <c r="BM63" s="15">
        <v>76420.72</v>
      </c>
      <c r="BN63" s="15">
        <v>147076.12</v>
      </c>
      <c r="BO63" s="15">
        <v>75556.789999999994</v>
      </c>
      <c r="BP63" s="15">
        <v>38358.04</v>
      </c>
      <c r="BQ63" s="15">
        <v>0</v>
      </c>
      <c r="BR63" s="15">
        <v>0</v>
      </c>
      <c r="BS63" s="15">
        <v>0</v>
      </c>
      <c r="BT63" s="15">
        <v>0</v>
      </c>
      <c r="BU63" s="15">
        <v>0</v>
      </c>
      <c r="BV63" s="202">
        <f t="shared" si="4"/>
        <v>1544464.8399999994</v>
      </c>
      <c r="BW63" s="202">
        <f t="shared" si="5"/>
        <v>107540.20000000042</v>
      </c>
      <c r="BX63" s="202">
        <f t="shared" si="15"/>
        <v>165385.20000000042</v>
      </c>
      <c r="BY63" s="202">
        <f t="shared" si="16"/>
        <v>0</v>
      </c>
      <c r="BZ63" s="202">
        <f t="shared" si="17"/>
        <v>165385.20000000042</v>
      </c>
      <c r="CA63" s="15">
        <v>0</v>
      </c>
      <c r="CB63" s="15"/>
      <c r="CC63" s="15"/>
      <c r="CD63" s="15"/>
      <c r="CE63" s="202">
        <f t="shared" si="7"/>
        <v>0</v>
      </c>
      <c r="CF63" s="15"/>
      <c r="CG63" s="15"/>
      <c r="CH63" s="15"/>
      <c r="CI63" s="15"/>
      <c r="CJ63" s="202">
        <f t="shared" si="8"/>
        <v>0</v>
      </c>
      <c r="CK63" s="15">
        <f t="shared" si="9"/>
        <v>0</v>
      </c>
      <c r="CL63" s="203">
        <f t="shared" si="10"/>
        <v>0</v>
      </c>
      <c r="CM63" s="203">
        <f t="shared" si="18"/>
        <v>165385.20000000042</v>
      </c>
      <c r="CP63">
        <f>_xlfn.XLOOKUP(D63,'2024-25 Budgets'!$5:$5,'2024-25 Budgets'!$68:$68)</f>
        <v>165385</v>
      </c>
      <c r="CQ63">
        <f>_xlfn.XLOOKUP(D63,'2024-25 Budgets'!$5:$5,'2024-25 Budgets'!$85:$85)</f>
        <v>0</v>
      </c>
      <c r="CR63">
        <f t="shared" si="11"/>
        <v>165385</v>
      </c>
      <c r="CT63" s="203">
        <f t="shared" si="12"/>
        <v>-0.20000000041909516</v>
      </c>
      <c r="CU63" s="203">
        <f t="shared" si="13"/>
        <v>0</v>
      </c>
      <c r="CV63" s="203">
        <f t="shared" si="14"/>
        <v>-0.20000000041909516</v>
      </c>
    </row>
    <row r="64" spans="1:100">
      <c r="A64" s="205" t="s">
        <v>179</v>
      </c>
      <c r="B64" t="s">
        <v>124</v>
      </c>
      <c r="C64">
        <v>101337</v>
      </c>
      <c r="D64" s="3">
        <v>3023509</v>
      </c>
      <c r="E64" s="3">
        <v>3509</v>
      </c>
      <c r="F64">
        <v>10107</v>
      </c>
      <c r="G64">
        <v>90107</v>
      </c>
      <c r="H64">
        <v>938672</v>
      </c>
      <c r="I64">
        <v>-664834</v>
      </c>
      <c r="J64">
        <v>0</v>
      </c>
      <c r="K64">
        <v>-664834</v>
      </c>
      <c r="L64" s="15">
        <v>2530727.16</v>
      </c>
      <c r="M64" s="15">
        <v>0</v>
      </c>
      <c r="N64" s="15">
        <v>198410.09</v>
      </c>
      <c r="O64" s="15">
        <v>0</v>
      </c>
      <c r="P64" s="15">
        <v>176530.9</v>
      </c>
      <c r="Q64" s="15">
        <v>200</v>
      </c>
      <c r="R64" s="15">
        <v>64027.18</v>
      </c>
      <c r="S64" s="15">
        <v>0</v>
      </c>
      <c r="T64" s="15">
        <v>23995.55</v>
      </c>
      <c r="U64" s="15">
        <v>19276.22</v>
      </c>
      <c r="V64" s="15">
        <v>4500</v>
      </c>
      <c r="W64" s="15">
        <v>0</v>
      </c>
      <c r="X64" s="15">
        <v>36828</v>
      </c>
      <c r="Y64" s="15">
        <v>3000.6</v>
      </c>
      <c r="Z64" s="15">
        <v>0</v>
      </c>
      <c r="AA64" s="15">
        <v>0</v>
      </c>
      <c r="AB64" s="15">
        <v>0</v>
      </c>
      <c r="AC64" s="15">
        <v>0</v>
      </c>
      <c r="AD64" s="15">
        <v>0</v>
      </c>
      <c r="AE64" s="15">
        <v>0</v>
      </c>
      <c r="AF64" s="15">
        <v>93420.28</v>
      </c>
      <c r="AG64" s="202">
        <f t="shared" si="3"/>
        <v>3150915.98</v>
      </c>
      <c r="AH64" s="15">
        <v>1282726.95</v>
      </c>
      <c r="AI64" s="15">
        <v>0</v>
      </c>
      <c r="AJ64" s="15">
        <v>646467.78</v>
      </c>
      <c r="AK64" s="15">
        <v>150396.26</v>
      </c>
      <c r="AL64" s="15">
        <v>125335.99</v>
      </c>
      <c r="AM64" s="15">
        <v>0</v>
      </c>
      <c r="AN64" s="15">
        <v>96583.99</v>
      </c>
      <c r="AO64" s="15">
        <v>4809.3999999999996</v>
      </c>
      <c r="AP64" s="15">
        <v>1494.56</v>
      </c>
      <c r="AQ64" s="15">
        <v>10287.61</v>
      </c>
      <c r="AR64" s="15">
        <v>0</v>
      </c>
      <c r="AS64" s="15">
        <v>33541.9</v>
      </c>
      <c r="AT64" s="15">
        <v>300</v>
      </c>
      <c r="AU64" s="15">
        <v>2567.63</v>
      </c>
      <c r="AV64" s="15">
        <v>3742.36</v>
      </c>
      <c r="AW64" s="15">
        <v>95721.93</v>
      </c>
      <c r="AX64" s="15">
        <v>14476.8</v>
      </c>
      <c r="AY64" s="15">
        <v>19274.18</v>
      </c>
      <c r="AZ64" s="15">
        <v>105956.92</v>
      </c>
      <c r="BA64" s="15">
        <v>11050.49</v>
      </c>
      <c r="BB64" s="15"/>
      <c r="BC64" s="15"/>
      <c r="BD64" s="15"/>
      <c r="BE64" s="15"/>
      <c r="BF64" s="15"/>
      <c r="BG64" s="15"/>
      <c r="BH64" s="15"/>
      <c r="BI64" s="15">
        <v>0</v>
      </c>
      <c r="BJ64" s="15">
        <v>19979.36</v>
      </c>
      <c r="BK64" s="15">
        <v>45631.14</v>
      </c>
      <c r="BL64" s="15">
        <v>9493.58</v>
      </c>
      <c r="BM64" s="15">
        <v>149534.29999999999</v>
      </c>
      <c r="BN64" s="15">
        <v>147389.04</v>
      </c>
      <c r="BO64" s="15">
        <v>168873.63</v>
      </c>
      <c r="BP64" s="15">
        <v>37532.120000000003</v>
      </c>
      <c r="BQ64" s="15">
        <v>0</v>
      </c>
      <c r="BR64" s="15">
        <v>0</v>
      </c>
      <c r="BS64" s="15">
        <v>0</v>
      </c>
      <c r="BT64" s="15">
        <v>0</v>
      </c>
      <c r="BU64" s="15">
        <v>0</v>
      </c>
      <c r="BV64" s="202">
        <f t="shared" si="4"/>
        <v>3183167.92</v>
      </c>
      <c r="BW64" s="202">
        <f t="shared" si="5"/>
        <v>-32251.939999999944</v>
      </c>
      <c r="BX64" s="202">
        <f t="shared" si="15"/>
        <v>-697085.94</v>
      </c>
      <c r="BY64" s="202">
        <f t="shared" si="16"/>
        <v>0</v>
      </c>
      <c r="BZ64" s="202">
        <f t="shared" si="17"/>
        <v>-697085.94</v>
      </c>
      <c r="CA64" s="15">
        <v>0</v>
      </c>
      <c r="CB64" s="15"/>
      <c r="CC64" s="15"/>
      <c r="CD64" s="15"/>
      <c r="CE64" s="202">
        <f t="shared" si="7"/>
        <v>0</v>
      </c>
      <c r="CF64" s="15"/>
      <c r="CG64" s="15"/>
      <c r="CH64" s="15"/>
      <c r="CI64" s="15"/>
      <c r="CJ64" s="202">
        <f t="shared" si="8"/>
        <v>0</v>
      </c>
      <c r="CK64" s="15">
        <f t="shared" si="9"/>
        <v>0</v>
      </c>
      <c r="CL64" s="203">
        <f t="shared" si="10"/>
        <v>0</v>
      </c>
      <c r="CM64" s="203">
        <f t="shared" si="18"/>
        <v>-697085.94</v>
      </c>
      <c r="CT64" s="203"/>
      <c r="CU64" s="203"/>
      <c r="CV64" s="203"/>
    </row>
    <row r="65" spans="1:100">
      <c r="A65" s="205" t="s">
        <v>180</v>
      </c>
      <c r="B65" t="s">
        <v>124</v>
      </c>
      <c r="C65">
        <v>101323</v>
      </c>
      <c r="D65" s="3">
        <v>3023311</v>
      </c>
      <c r="E65" s="3">
        <v>3311</v>
      </c>
      <c r="F65">
        <v>10092</v>
      </c>
      <c r="G65">
        <v>90092</v>
      </c>
      <c r="H65">
        <v>938658</v>
      </c>
      <c r="I65">
        <v>100162</v>
      </c>
      <c r="J65">
        <v>0</v>
      </c>
      <c r="K65">
        <v>100162</v>
      </c>
      <c r="L65" s="15">
        <v>2304685.84</v>
      </c>
      <c r="M65" s="15">
        <v>0</v>
      </c>
      <c r="N65" s="15">
        <v>71344.42</v>
      </c>
      <c r="O65" s="15">
        <v>0</v>
      </c>
      <c r="P65" s="15">
        <v>108679.99</v>
      </c>
      <c r="Q65" s="15">
        <v>1344.42</v>
      </c>
      <c r="R65" s="15">
        <v>83573.48</v>
      </c>
      <c r="S65" s="15">
        <v>42487.9</v>
      </c>
      <c r="T65" s="15">
        <v>1483.29</v>
      </c>
      <c r="U65" s="15">
        <v>24419.71</v>
      </c>
      <c r="V65" s="15">
        <v>0</v>
      </c>
      <c r="W65" s="15">
        <v>0</v>
      </c>
      <c r="X65" s="15">
        <v>102981.07</v>
      </c>
      <c r="Y65" s="15">
        <v>45758.45</v>
      </c>
      <c r="Z65" s="15">
        <v>0</v>
      </c>
      <c r="AA65" s="15">
        <v>0</v>
      </c>
      <c r="AB65" s="15">
        <v>0</v>
      </c>
      <c r="AC65" s="15">
        <v>0</v>
      </c>
      <c r="AD65" s="15">
        <v>0</v>
      </c>
      <c r="AE65" s="15">
        <v>17474.509999999998</v>
      </c>
      <c r="AF65" s="15">
        <v>69598.5</v>
      </c>
      <c r="AG65" s="202">
        <f t="shared" si="3"/>
        <v>2873831.5799999996</v>
      </c>
      <c r="AH65" s="15">
        <v>1299646.44</v>
      </c>
      <c r="AI65" s="15">
        <v>0</v>
      </c>
      <c r="AJ65" s="15">
        <v>576450.03</v>
      </c>
      <c r="AK65" s="15">
        <v>26201.33</v>
      </c>
      <c r="AL65" s="15">
        <v>99327.34</v>
      </c>
      <c r="AM65" s="15">
        <v>0</v>
      </c>
      <c r="AN65" s="15">
        <v>35883.730000000003</v>
      </c>
      <c r="AO65" s="15">
        <v>17301.07</v>
      </c>
      <c r="AP65" s="15">
        <v>4705.58</v>
      </c>
      <c r="AQ65" s="15">
        <v>678.94</v>
      </c>
      <c r="AR65" s="15">
        <v>0</v>
      </c>
      <c r="AS65" s="15">
        <v>95571.13</v>
      </c>
      <c r="AT65" s="15">
        <v>4019.68</v>
      </c>
      <c r="AU65" s="15">
        <v>60108.34</v>
      </c>
      <c r="AV65" s="15">
        <v>1862.67</v>
      </c>
      <c r="AW65" s="15">
        <v>73963.63</v>
      </c>
      <c r="AX65" s="15">
        <v>24259.200000000001</v>
      </c>
      <c r="AY65" s="15">
        <v>20241.330000000002</v>
      </c>
      <c r="AZ65" s="15">
        <v>159422.07999999999</v>
      </c>
      <c r="BA65" s="15">
        <v>24032.62</v>
      </c>
      <c r="BB65" s="15"/>
      <c r="BC65" s="15"/>
      <c r="BD65" s="15"/>
      <c r="BE65" s="15"/>
      <c r="BF65" s="15"/>
      <c r="BG65" s="15"/>
      <c r="BH65" s="15"/>
      <c r="BI65" s="15">
        <v>0</v>
      </c>
      <c r="BJ65" s="15">
        <v>14815.6</v>
      </c>
      <c r="BK65" s="15">
        <v>16734.009999999998</v>
      </c>
      <c r="BL65" s="15">
        <v>929.43</v>
      </c>
      <c r="BM65" s="15">
        <v>137346.49</v>
      </c>
      <c r="BN65" s="15">
        <v>75815.960000000006</v>
      </c>
      <c r="BO65" s="15">
        <v>187916.62</v>
      </c>
      <c r="BP65" s="15">
        <v>39206.61</v>
      </c>
      <c r="BQ65" s="15">
        <v>0</v>
      </c>
      <c r="BR65" s="15">
        <v>0</v>
      </c>
      <c r="BS65" s="15">
        <v>0</v>
      </c>
      <c r="BT65" s="15">
        <v>0</v>
      </c>
      <c r="BU65" s="15">
        <v>0</v>
      </c>
      <c r="BV65" s="202">
        <f t="shared" si="4"/>
        <v>2996439.8600000008</v>
      </c>
      <c r="BW65" s="202">
        <f t="shared" si="5"/>
        <v>-122608.28000000119</v>
      </c>
      <c r="BX65" s="202">
        <f t="shared" si="15"/>
        <v>-22446.280000001192</v>
      </c>
      <c r="BY65" s="202">
        <f t="shared" si="16"/>
        <v>0</v>
      </c>
      <c r="BZ65" s="202">
        <f t="shared" si="17"/>
        <v>-22446.280000001192</v>
      </c>
      <c r="CA65" s="15">
        <v>0</v>
      </c>
      <c r="CB65" s="15"/>
      <c r="CC65" s="15"/>
      <c r="CD65" s="15"/>
      <c r="CE65" s="202">
        <f t="shared" si="7"/>
        <v>0</v>
      </c>
      <c r="CF65" s="15"/>
      <c r="CG65" s="15"/>
      <c r="CH65" s="15"/>
      <c r="CI65" s="15"/>
      <c r="CJ65" s="202">
        <f t="shared" si="8"/>
        <v>0</v>
      </c>
      <c r="CK65" s="15">
        <f t="shared" si="9"/>
        <v>0</v>
      </c>
      <c r="CL65" s="203">
        <f t="shared" si="10"/>
        <v>0</v>
      </c>
      <c r="CM65" s="203">
        <f t="shared" si="18"/>
        <v>-22446.280000001192</v>
      </c>
      <c r="CP65">
        <f>_xlfn.XLOOKUP(D65,'2024-25 Budgets'!$5:$5,'2024-25 Budgets'!$68:$68)</f>
        <v>-22446</v>
      </c>
      <c r="CQ65">
        <f>_xlfn.XLOOKUP(D65,'2024-25 Budgets'!$5:$5,'2024-25 Budgets'!$85:$85)</f>
        <v>0</v>
      </c>
      <c r="CR65">
        <f t="shared" si="11"/>
        <v>-22446</v>
      </c>
      <c r="CT65" s="203">
        <f t="shared" si="12"/>
        <v>0.2800000011920929</v>
      </c>
      <c r="CU65" s="203">
        <f t="shared" si="13"/>
        <v>0</v>
      </c>
      <c r="CV65" s="203">
        <f t="shared" si="14"/>
        <v>0.2800000011920929</v>
      </c>
    </row>
    <row r="66" spans="1:100" s="207" customFormat="1">
      <c r="A66" s="325" t="s">
        <v>181</v>
      </c>
      <c r="B66" s="207" t="s">
        <v>124</v>
      </c>
      <c r="C66" s="207">
        <v>101324</v>
      </c>
      <c r="D66" s="208">
        <v>3023312</v>
      </c>
      <c r="E66" s="208">
        <v>3312</v>
      </c>
      <c r="F66" s="207">
        <v>10093</v>
      </c>
      <c r="G66" s="207">
        <v>90093</v>
      </c>
      <c r="H66" s="207">
        <v>938659</v>
      </c>
      <c r="I66" s="207">
        <v>91857</v>
      </c>
      <c r="J66" s="207">
        <v>0</v>
      </c>
      <c r="K66" s="207">
        <v>91857</v>
      </c>
      <c r="L66" s="209">
        <v>1125928.1599999999</v>
      </c>
      <c r="M66" s="209">
        <v>0</v>
      </c>
      <c r="N66" s="209">
        <v>52595.69</v>
      </c>
      <c r="O66" s="209">
        <v>0</v>
      </c>
      <c r="P66" s="209">
        <v>38524.980000000003</v>
      </c>
      <c r="Q66" s="209">
        <v>5662.99</v>
      </c>
      <c r="R66" s="209">
        <v>33930.800000000003</v>
      </c>
      <c r="S66" s="209">
        <v>130</v>
      </c>
      <c r="T66" s="209">
        <v>14612.55</v>
      </c>
      <c r="U66" s="209">
        <v>11715</v>
      </c>
      <c r="V66" s="209">
        <v>0</v>
      </c>
      <c r="W66" s="209">
        <v>624</v>
      </c>
      <c r="X66" s="209">
        <v>37414.79</v>
      </c>
      <c r="Y66" s="209">
        <v>11702.37</v>
      </c>
      <c r="Z66" s="209">
        <v>0</v>
      </c>
      <c r="AA66" s="209">
        <v>0</v>
      </c>
      <c r="AB66" s="209">
        <v>0</v>
      </c>
      <c r="AC66" s="209">
        <v>0</v>
      </c>
      <c r="AD66" s="209">
        <v>0</v>
      </c>
      <c r="AE66" s="209">
        <v>5421.26</v>
      </c>
      <c r="AF66" s="209">
        <v>56814</v>
      </c>
      <c r="AG66" s="210">
        <f t="shared" si="3"/>
        <v>1395076.59</v>
      </c>
      <c r="AH66" s="209">
        <v>620530.31000000006</v>
      </c>
      <c r="AI66" s="209">
        <v>0</v>
      </c>
      <c r="AJ66" s="209">
        <v>308346.3</v>
      </c>
      <c r="AK66" s="209">
        <v>42953.29</v>
      </c>
      <c r="AL66" s="209">
        <v>67624.55</v>
      </c>
      <c r="AM66" s="209">
        <v>0</v>
      </c>
      <c r="AN66" s="209">
        <v>1287.73</v>
      </c>
      <c r="AO66" s="209">
        <v>1210.7</v>
      </c>
      <c r="AP66" s="209">
        <v>4889.18</v>
      </c>
      <c r="AQ66" s="209">
        <v>358.56</v>
      </c>
      <c r="AR66" s="209">
        <v>5293.6</v>
      </c>
      <c r="AS66" s="209">
        <v>11911.43</v>
      </c>
      <c r="AT66" s="209">
        <v>3745.12</v>
      </c>
      <c r="AU66" s="209">
        <v>18763.7</v>
      </c>
      <c r="AV66" s="209">
        <v>6508.8099999999995</v>
      </c>
      <c r="AW66" s="209">
        <v>19913.650000000001</v>
      </c>
      <c r="AX66" s="209">
        <v>3614</v>
      </c>
      <c r="AY66" s="209">
        <v>9328.41</v>
      </c>
      <c r="AZ66" s="209">
        <v>70092.509999999995</v>
      </c>
      <c r="BA66" s="209">
        <v>8061.36</v>
      </c>
      <c r="BB66" s="209"/>
      <c r="BC66" s="209"/>
      <c r="BD66" s="209"/>
      <c r="BE66" s="209"/>
      <c r="BF66" s="209"/>
      <c r="BG66" s="209"/>
      <c r="BH66" s="209"/>
      <c r="BI66" s="209">
        <v>0</v>
      </c>
      <c r="BJ66" s="209">
        <v>10102.26</v>
      </c>
      <c r="BK66" s="209">
        <v>8400.24</v>
      </c>
      <c r="BL66" s="209">
        <v>2496.4299999999998</v>
      </c>
      <c r="BM66" s="209">
        <v>73202.59</v>
      </c>
      <c r="BN66" s="209">
        <v>0</v>
      </c>
      <c r="BO66" s="209">
        <v>27893.39</v>
      </c>
      <c r="BP66" s="209">
        <v>28560.2</v>
      </c>
      <c r="BQ66" s="209">
        <v>2709.8</v>
      </c>
      <c r="BR66" s="209">
        <v>0</v>
      </c>
      <c r="BS66" s="209">
        <v>0</v>
      </c>
      <c r="BT66" s="209">
        <v>0</v>
      </c>
      <c r="BU66" s="209">
        <v>0</v>
      </c>
      <c r="BV66" s="210">
        <f t="shared" si="4"/>
        <v>1357798.12</v>
      </c>
      <c r="BW66" s="210">
        <f t="shared" si="5"/>
        <v>37278.469999999972</v>
      </c>
      <c r="BX66" s="210">
        <f t="shared" si="15"/>
        <v>129135.46999999997</v>
      </c>
      <c r="BY66" s="210">
        <f t="shared" si="16"/>
        <v>0</v>
      </c>
      <c r="BZ66" s="210">
        <f t="shared" si="17"/>
        <v>129135.46999999997</v>
      </c>
      <c r="CA66" s="209">
        <v>0</v>
      </c>
      <c r="CB66" s="209"/>
      <c r="CC66" s="209"/>
      <c r="CD66" s="209"/>
      <c r="CE66" s="210">
        <f t="shared" si="7"/>
        <v>0</v>
      </c>
      <c r="CF66" s="209"/>
      <c r="CG66" s="209"/>
      <c r="CH66" s="209"/>
      <c r="CI66" s="209"/>
      <c r="CJ66" s="210">
        <f t="shared" si="8"/>
        <v>0</v>
      </c>
      <c r="CK66" s="209">
        <f t="shared" si="9"/>
        <v>0</v>
      </c>
      <c r="CL66" s="211">
        <f t="shared" si="10"/>
        <v>0</v>
      </c>
      <c r="CM66" s="211">
        <f t="shared" si="18"/>
        <v>129135.46999999997</v>
      </c>
      <c r="CP66" s="207">
        <f>_xlfn.XLOOKUP(D66,'2024-25 Budgets'!$5:$5,'2024-25 Budgets'!$68:$68)</f>
        <v>129000</v>
      </c>
      <c r="CQ66" s="207">
        <f>_xlfn.XLOOKUP(D66,'2024-25 Budgets'!$5:$5,'2024-25 Budgets'!$85:$85)</f>
        <v>0</v>
      </c>
      <c r="CR66" s="207">
        <f t="shared" si="11"/>
        <v>129000</v>
      </c>
      <c r="CT66" s="211">
        <f t="shared" si="12"/>
        <v>-135.46999999997206</v>
      </c>
      <c r="CU66" s="211">
        <f t="shared" si="13"/>
        <v>0</v>
      </c>
      <c r="CV66" s="211">
        <f t="shared" si="14"/>
        <v>-135.46999999997206</v>
      </c>
    </row>
    <row r="67" spans="1:100">
      <c r="A67" s="205" t="s">
        <v>258</v>
      </c>
      <c r="B67" t="s">
        <v>124</v>
      </c>
      <c r="C67">
        <v>101326</v>
      </c>
      <c r="D67" s="3">
        <v>3023314</v>
      </c>
      <c r="E67" s="3">
        <v>3314</v>
      </c>
      <c r="F67">
        <v>10095</v>
      </c>
      <c r="G67">
        <v>90095</v>
      </c>
      <c r="H67">
        <v>938661</v>
      </c>
      <c r="I67">
        <v>37325</v>
      </c>
      <c r="J67">
        <v>0</v>
      </c>
      <c r="K67">
        <v>37325</v>
      </c>
      <c r="L67" s="15">
        <v>1113834.3400000001</v>
      </c>
      <c r="M67" s="15">
        <v>0</v>
      </c>
      <c r="N67" s="15">
        <v>78231.509999999995</v>
      </c>
      <c r="O67" s="15">
        <v>0</v>
      </c>
      <c r="P67" s="15">
        <v>64309.99</v>
      </c>
      <c r="Q67" s="15">
        <v>400</v>
      </c>
      <c r="R67" s="15">
        <v>143645.20000000001</v>
      </c>
      <c r="S67" s="15">
        <v>0</v>
      </c>
      <c r="T67" s="15">
        <v>44002.35</v>
      </c>
      <c r="U67" s="15">
        <v>6242.79</v>
      </c>
      <c r="V67" s="15">
        <v>58</v>
      </c>
      <c r="W67" s="15">
        <v>0</v>
      </c>
      <c r="X67" s="15">
        <v>27579.35</v>
      </c>
      <c r="Y67" s="15">
        <v>7067.09</v>
      </c>
      <c r="Z67" s="15">
        <v>0</v>
      </c>
      <c r="AA67" s="15">
        <v>0</v>
      </c>
      <c r="AB67" s="15">
        <v>0</v>
      </c>
      <c r="AC67" s="15">
        <v>0</v>
      </c>
      <c r="AD67" s="15">
        <v>0</v>
      </c>
      <c r="AE67" s="15">
        <v>10156.26</v>
      </c>
      <c r="AF67" s="15">
        <v>45734</v>
      </c>
      <c r="AG67" s="202">
        <f t="shared" si="3"/>
        <v>1541260.8800000004</v>
      </c>
      <c r="AH67" s="15">
        <v>724996.93</v>
      </c>
      <c r="AI67" s="15">
        <v>0</v>
      </c>
      <c r="AJ67" s="15">
        <v>256788.69</v>
      </c>
      <c r="AK67" s="15">
        <v>36847.019999999997</v>
      </c>
      <c r="AL67" s="15">
        <v>61386.93</v>
      </c>
      <c r="AM67" s="15">
        <v>0</v>
      </c>
      <c r="AN67" s="15">
        <v>74032.2</v>
      </c>
      <c r="AO67" s="15">
        <v>8076.52</v>
      </c>
      <c r="AP67" s="15">
        <v>3426.76</v>
      </c>
      <c r="AQ67" s="15">
        <v>346.94</v>
      </c>
      <c r="AR67" s="15">
        <v>0</v>
      </c>
      <c r="AS67" s="15">
        <v>9874.17</v>
      </c>
      <c r="AT67" s="15">
        <v>129.32</v>
      </c>
      <c r="AU67" s="15">
        <v>10630.49</v>
      </c>
      <c r="AV67" s="15">
        <v>3360.2</v>
      </c>
      <c r="AW67" s="15">
        <v>41730.589999999997</v>
      </c>
      <c r="AX67" s="15">
        <v>3681.2</v>
      </c>
      <c r="AY67" s="15">
        <v>10338.549999999999</v>
      </c>
      <c r="AZ67" s="15">
        <v>61047.34</v>
      </c>
      <c r="BA67" s="15">
        <v>13774.65</v>
      </c>
      <c r="BB67" s="15"/>
      <c r="BC67" s="15"/>
      <c r="BD67" s="15"/>
      <c r="BE67" s="15"/>
      <c r="BF67" s="15"/>
      <c r="BG67" s="15"/>
      <c r="BH67" s="15"/>
      <c r="BI67" s="15">
        <v>0</v>
      </c>
      <c r="BJ67" s="15">
        <v>14915.29</v>
      </c>
      <c r="BK67" s="15">
        <v>8387.85</v>
      </c>
      <c r="BL67" s="15">
        <v>13482.91</v>
      </c>
      <c r="BM67" s="15">
        <v>74927.06</v>
      </c>
      <c r="BN67" s="15">
        <v>13554.59</v>
      </c>
      <c r="BO67" s="15">
        <v>58140.6</v>
      </c>
      <c r="BP67" s="15">
        <v>38312.980000000003</v>
      </c>
      <c r="BQ67" s="15">
        <v>0</v>
      </c>
      <c r="BR67" s="15">
        <v>0</v>
      </c>
      <c r="BS67" s="15">
        <v>0</v>
      </c>
      <c r="BT67" s="15">
        <v>0</v>
      </c>
      <c r="BU67" s="15">
        <v>0</v>
      </c>
      <c r="BV67" s="202">
        <f t="shared" si="4"/>
        <v>1542189.7800000003</v>
      </c>
      <c r="BW67" s="202">
        <f t="shared" si="5"/>
        <v>-928.89999999990687</v>
      </c>
      <c r="BX67" s="202">
        <f t="shared" si="15"/>
        <v>36396.100000000093</v>
      </c>
      <c r="BY67" s="202">
        <f t="shared" si="16"/>
        <v>0</v>
      </c>
      <c r="BZ67" s="202">
        <f t="shared" si="17"/>
        <v>36396.100000000093</v>
      </c>
      <c r="CA67" s="15">
        <v>0</v>
      </c>
      <c r="CB67" s="15"/>
      <c r="CC67" s="15"/>
      <c r="CD67" s="15"/>
      <c r="CE67" s="202">
        <f t="shared" si="7"/>
        <v>0</v>
      </c>
      <c r="CF67" s="15"/>
      <c r="CG67" s="15"/>
      <c r="CH67" s="15"/>
      <c r="CI67" s="15"/>
      <c r="CJ67" s="202">
        <f t="shared" si="8"/>
        <v>0</v>
      </c>
      <c r="CK67" s="15">
        <f t="shared" si="9"/>
        <v>0</v>
      </c>
      <c r="CL67" s="203">
        <f t="shared" si="10"/>
        <v>0</v>
      </c>
      <c r="CM67" s="203">
        <f t="shared" si="18"/>
        <v>36396.100000000093</v>
      </c>
      <c r="CP67">
        <f>_xlfn.XLOOKUP(D67,'2024-25 Budgets'!$5:$5,'2024-25 Budgets'!$68:$68)</f>
        <v>36396</v>
      </c>
      <c r="CQ67">
        <f>_xlfn.XLOOKUP(D67,'2024-25 Budgets'!$5:$5,'2024-25 Budgets'!$85:$85)</f>
        <v>0</v>
      </c>
      <c r="CR67">
        <f t="shared" si="11"/>
        <v>36396</v>
      </c>
      <c r="CT67" s="203">
        <f t="shared" si="12"/>
        <v>-0.10000000009313226</v>
      </c>
      <c r="CU67" s="203">
        <f t="shared" si="13"/>
        <v>0</v>
      </c>
      <c r="CV67" s="203">
        <f t="shared" si="14"/>
        <v>-0.10000000009313226</v>
      </c>
    </row>
    <row r="68" spans="1:100" s="207" customFormat="1">
      <c r="A68" s="325" t="s">
        <v>182</v>
      </c>
      <c r="B68" s="207" t="s">
        <v>124</v>
      </c>
      <c r="C68" s="207">
        <v>101325</v>
      </c>
      <c r="D68" s="208">
        <v>3023313</v>
      </c>
      <c r="E68" s="208">
        <v>3313</v>
      </c>
      <c r="F68" s="207">
        <v>10094</v>
      </c>
      <c r="G68" s="207">
        <v>90094</v>
      </c>
      <c r="H68" s="207">
        <v>938660</v>
      </c>
      <c r="I68" s="207">
        <v>168719</v>
      </c>
      <c r="J68" s="207">
        <v>0</v>
      </c>
      <c r="K68" s="207">
        <v>168719</v>
      </c>
      <c r="L68" s="209">
        <v>1243134.72</v>
      </c>
      <c r="M68" s="209">
        <v>0</v>
      </c>
      <c r="N68" s="209">
        <v>90228.18</v>
      </c>
      <c r="O68" s="209">
        <v>0</v>
      </c>
      <c r="P68" s="209">
        <v>85084.98</v>
      </c>
      <c r="Q68" s="209">
        <v>3439</v>
      </c>
      <c r="R68" s="209">
        <v>36628.559999999998</v>
      </c>
      <c r="S68" s="209">
        <v>713.87</v>
      </c>
      <c r="T68" s="209">
        <v>15099.87</v>
      </c>
      <c r="U68" s="209">
        <v>7342.46</v>
      </c>
      <c r="V68" s="209">
        <v>5000</v>
      </c>
      <c r="W68" s="209">
        <v>0</v>
      </c>
      <c r="X68" s="209">
        <v>28573.759999999998</v>
      </c>
      <c r="Y68" s="209">
        <v>6066.6</v>
      </c>
      <c r="Z68" s="209">
        <v>0</v>
      </c>
      <c r="AA68" s="209">
        <v>0</v>
      </c>
      <c r="AB68" s="209">
        <v>0</v>
      </c>
      <c r="AC68" s="209">
        <v>0</v>
      </c>
      <c r="AD68" s="209">
        <v>0</v>
      </c>
      <c r="AE68" s="209">
        <v>14490.62</v>
      </c>
      <c r="AF68" s="209">
        <v>44002</v>
      </c>
      <c r="AG68" s="210">
        <f t="shared" si="3"/>
        <v>1579804.6200000003</v>
      </c>
      <c r="AH68" s="209">
        <v>645134.65</v>
      </c>
      <c r="AI68" s="209">
        <v>19440.490000000002</v>
      </c>
      <c r="AJ68" s="209">
        <v>361440.5</v>
      </c>
      <c r="AK68" s="209">
        <v>44249.66</v>
      </c>
      <c r="AL68" s="209">
        <v>69504.86</v>
      </c>
      <c r="AM68" s="209">
        <v>0</v>
      </c>
      <c r="AN68" s="209">
        <v>13487.05</v>
      </c>
      <c r="AO68" s="209">
        <v>3340.16</v>
      </c>
      <c r="AP68" s="209">
        <v>7568</v>
      </c>
      <c r="AQ68" s="209">
        <v>317.06</v>
      </c>
      <c r="AR68" s="209">
        <v>0</v>
      </c>
      <c r="AS68" s="209">
        <v>31542.66</v>
      </c>
      <c r="AT68" s="209">
        <v>4796.96</v>
      </c>
      <c r="AU68" s="209">
        <v>22494.01</v>
      </c>
      <c r="AV68" s="209">
        <v>2278.42</v>
      </c>
      <c r="AW68" s="209">
        <v>38112.94</v>
      </c>
      <c r="AX68" s="209">
        <v>3328</v>
      </c>
      <c r="AY68" s="209">
        <v>8325.68</v>
      </c>
      <c r="AZ68" s="209">
        <v>49863.39</v>
      </c>
      <c r="BA68" s="209">
        <v>5791.48</v>
      </c>
      <c r="BB68" s="209"/>
      <c r="BC68" s="209"/>
      <c r="BD68" s="209"/>
      <c r="BE68" s="209"/>
      <c r="BF68" s="209"/>
      <c r="BG68" s="209"/>
      <c r="BH68" s="209"/>
      <c r="BI68" s="209">
        <v>0</v>
      </c>
      <c r="BJ68" s="209">
        <v>12819.33</v>
      </c>
      <c r="BK68" s="209">
        <v>8319.1</v>
      </c>
      <c r="BL68" s="209">
        <v>4836.2</v>
      </c>
      <c r="BM68" s="209">
        <v>70686.429999999993</v>
      </c>
      <c r="BN68" s="209">
        <v>11323.75</v>
      </c>
      <c r="BO68" s="209">
        <v>94767.24</v>
      </c>
      <c r="BP68" s="209">
        <v>32974.699999999997</v>
      </c>
      <c r="BQ68" s="209">
        <v>0</v>
      </c>
      <c r="BR68" s="209">
        <v>0</v>
      </c>
      <c r="BS68" s="209">
        <v>0</v>
      </c>
      <c r="BT68" s="209">
        <v>0</v>
      </c>
      <c r="BU68" s="209">
        <v>0</v>
      </c>
      <c r="BV68" s="210">
        <f t="shared" si="4"/>
        <v>1566742.7199999997</v>
      </c>
      <c r="BW68" s="210">
        <f t="shared" si="5"/>
        <v>13061.900000000605</v>
      </c>
      <c r="BX68" s="210">
        <f t="shared" ref="BX68:BX90" si="19">I68+AG68-AA68-AB68-BV68+BT68+BU68</f>
        <v>181780.90000000061</v>
      </c>
      <c r="BY68" s="210">
        <f t="shared" ref="BY68:BY90" si="20">J68+AA68+AB68-BT68-BU68</f>
        <v>0</v>
      </c>
      <c r="BZ68" s="210">
        <f t="shared" ref="BZ68:BZ90" si="21">K68+BW68</f>
        <v>181780.90000000061</v>
      </c>
      <c r="CA68" s="209">
        <v>0</v>
      </c>
      <c r="CB68" s="209"/>
      <c r="CC68" s="209"/>
      <c r="CD68" s="209"/>
      <c r="CE68" s="210">
        <f t="shared" si="7"/>
        <v>0</v>
      </c>
      <c r="CF68" s="209"/>
      <c r="CG68" s="209"/>
      <c r="CH68" s="209"/>
      <c r="CI68" s="209"/>
      <c r="CJ68" s="210">
        <f t="shared" si="8"/>
        <v>0</v>
      </c>
      <c r="CK68" s="209">
        <f t="shared" si="9"/>
        <v>0</v>
      </c>
      <c r="CL68" s="211">
        <f t="shared" si="10"/>
        <v>0</v>
      </c>
      <c r="CM68" s="211">
        <f t="shared" ref="CM68:CM90" si="22">BZ68+CL68</f>
        <v>181780.90000000061</v>
      </c>
      <c r="CP68" s="207">
        <f>_xlfn.XLOOKUP(D68,'2024-25 Budgets'!$5:$5,'2024-25 Budgets'!$68:$68)</f>
        <v>180128</v>
      </c>
      <c r="CQ68" s="207">
        <f>_xlfn.XLOOKUP(D68,'2024-25 Budgets'!$5:$5,'2024-25 Budgets'!$85:$85)</f>
        <v>0</v>
      </c>
      <c r="CR68" s="207">
        <f t="shared" si="11"/>
        <v>180128</v>
      </c>
      <c r="CT68" s="211">
        <f t="shared" si="12"/>
        <v>-1652.9000000006054</v>
      </c>
      <c r="CU68" s="211">
        <f t="shared" si="13"/>
        <v>0</v>
      </c>
      <c r="CV68" s="211">
        <f t="shared" si="14"/>
        <v>-1652.9000000006054</v>
      </c>
    </row>
    <row r="69" spans="1:100">
      <c r="A69" s="205" t="s">
        <v>183</v>
      </c>
      <c r="B69" t="s">
        <v>124</v>
      </c>
      <c r="C69">
        <v>101335</v>
      </c>
      <c r="D69" s="3">
        <v>3023507</v>
      </c>
      <c r="E69" s="3">
        <v>3507</v>
      </c>
      <c r="F69">
        <v>10108</v>
      </c>
      <c r="G69">
        <v>90108</v>
      </c>
      <c r="H69">
        <v>938670</v>
      </c>
      <c r="I69">
        <v>-222860</v>
      </c>
      <c r="J69">
        <v>0</v>
      </c>
      <c r="K69">
        <v>-222860</v>
      </c>
      <c r="L69" s="15">
        <v>1014960</v>
      </c>
      <c r="M69" s="15">
        <v>0</v>
      </c>
      <c r="N69" s="15">
        <v>92989</v>
      </c>
      <c r="O69" s="15">
        <v>0</v>
      </c>
      <c r="P69" s="15">
        <v>62285</v>
      </c>
      <c r="Q69" s="15">
        <v>3469</v>
      </c>
      <c r="R69" s="15">
        <v>27714</v>
      </c>
      <c r="S69" s="15">
        <v>315</v>
      </c>
      <c r="T69" s="15">
        <v>7786</v>
      </c>
      <c r="U69" s="15">
        <v>4597.12</v>
      </c>
      <c r="V69" s="15">
        <v>0</v>
      </c>
      <c r="W69" s="15">
        <v>0</v>
      </c>
      <c r="X69" s="15">
        <v>30002.85</v>
      </c>
      <c r="Y69" s="15">
        <v>18055</v>
      </c>
      <c r="Z69" s="15">
        <v>0</v>
      </c>
      <c r="AA69" s="15">
        <v>0</v>
      </c>
      <c r="AB69" s="15">
        <v>0</v>
      </c>
      <c r="AC69" s="15">
        <v>0</v>
      </c>
      <c r="AD69" s="15">
        <v>0</v>
      </c>
      <c r="AE69" s="15">
        <v>5401</v>
      </c>
      <c r="AF69" s="15">
        <v>40987</v>
      </c>
      <c r="AG69" s="202">
        <f t="shared" ref="AG69:AG82" si="23">SUM(L69:AF69)</f>
        <v>1308560.9700000002</v>
      </c>
      <c r="AH69" s="15">
        <v>596903</v>
      </c>
      <c r="AI69" s="15">
        <v>0</v>
      </c>
      <c r="AJ69" s="15">
        <v>189057</v>
      </c>
      <c r="AK69" s="15">
        <v>38620</v>
      </c>
      <c r="AL69" s="15">
        <v>50195</v>
      </c>
      <c r="AM69" s="15">
        <v>0</v>
      </c>
      <c r="AN69" s="15">
        <v>23924</v>
      </c>
      <c r="AO69" s="15">
        <v>1238</v>
      </c>
      <c r="AP69" s="15">
        <v>6677</v>
      </c>
      <c r="AQ69" s="15">
        <v>290</v>
      </c>
      <c r="AR69" s="15">
        <v>0</v>
      </c>
      <c r="AS69" s="15">
        <v>15406</v>
      </c>
      <c r="AT69" s="15">
        <v>212</v>
      </c>
      <c r="AU69" s="15">
        <v>20772</v>
      </c>
      <c r="AV69" s="15">
        <v>2072</v>
      </c>
      <c r="AW69" s="15">
        <v>29227</v>
      </c>
      <c r="AX69" s="15">
        <v>4618</v>
      </c>
      <c r="AY69" s="15">
        <v>8207</v>
      </c>
      <c r="AZ69" s="15">
        <v>66482</v>
      </c>
      <c r="BA69" s="15">
        <v>15343</v>
      </c>
      <c r="BB69" s="15"/>
      <c r="BC69" s="15"/>
      <c r="BD69" s="15"/>
      <c r="BE69" s="15"/>
      <c r="BF69" s="15"/>
      <c r="BG69" s="15"/>
      <c r="BH69" s="15"/>
      <c r="BI69" s="15">
        <v>0</v>
      </c>
      <c r="BJ69" s="15">
        <v>15817</v>
      </c>
      <c r="BK69" s="15">
        <v>10679</v>
      </c>
      <c r="BL69" s="15">
        <v>4405</v>
      </c>
      <c r="BM69" s="15">
        <v>49024</v>
      </c>
      <c r="BN69" s="15">
        <v>146628</v>
      </c>
      <c r="BO69" s="15">
        <v>170803</v>
      </c>
      <c r="BP69" s="15">
        <v>32562</v>
      </c>
      <c r="BQ69" s="15">
        <v>-8351</v>
      </c>
      <c r="BR69" s="15">
        <v>0</v>
      </c>
      <c r="BS69" s="15">
        <v>0</v>
      </c>
      <c r="BT69" s="15">
        <v>0</v>
      </c>
      <c r="BU69" s="15">
        <v>0</v>
      </c>
      <c r="BV69" s="202">
        <f t="shared" ref="BV69:BV91" si="24">SUM(AH69:BU69)</f>
        <v>1490810</v>
      </c>
      <c r="BW69" s="202">
        <f t="shared" ref="BW69:BW90" si="25">AG69-BV69</f>
        <v>-182249.0299999998</v>
      </c>
      <c r="BX69" s="202">
        <f t="shared" si="19"/>
        <v>-405109.0299999998</v>
      </c>
      <c r="BY69" s="202">
        <f t="shared" si="20"/>
        <v>0</v>
      </c>
      <c r="BZ69" s="202">
        <f t="shared" si="21"/>
        <v>-405109.0299999998</v>
      </c>
      <c r="CA69" s="15">
        <v>0</v>
      </c>
      <c r="CB69" s="15"/>
      <c r="CC69" s="15"/>
      <c r="CD69" s="15"/>
      <c r="CE69" s="202">
        <f t="shared" ref="CE69:CE90" si="26">SUM(CB69:CD69)</f>
        <v>0</v>
      </c>
      <c r="CF69" s="15"/>
      <c r="CG69" s="15"/>
      <c r="CH69" s="15"/>
      <c r="CI69" s="15"/>
      <c r="CJ69" s="202">
        <f t="shared" ref="CJ69:CJ90" si="27">SUM(CF69:CI69)</f>
        <v>0</v>
      </c>
      <c r="CK69" s="15">
        <f t="shared" ref="CK69:CK90" si="28">CE69-CJ69</f>
        <v>0</v>
      </c>
      <c r="CL69" s="203">
        <f t="shared" ref="CL69:CL90" si="29">CA69+CK69</f>
        <v>0</v>
      </c>
      <c r="CM69" s="203">
        <f t="shared" si="22"/>
        <v>-405109.0299999998</v>
      </c>
      <c r="CT69" s="203"/>
      <c r="CU69" s="203"/>
      <c r="CV69" s="203"/>
    </row>
    <row r="70" spans="1:100">
      <c r="A70" s="205" t="s">
        <v>184</v>
      </c>
      <c r="B70" t="s">
        <v>124</v>
      </c>
      <c r="C70">
        <v>101334</v>
      </c>
      <c r="D70" s="3">
        <v>3023506</v>
      </c>
      <c r="E70" s="3">
        <v>3506</v>
      </c>
      <c r="F70">
        <v>10096</v>
      </c>
      <c r="G70">
        <v>90096</v>
      </c>
      <c r="H70">
        <v>938669</v>
      </c>
      <c r="I70">
        <v>57528</v>
      </c>
      <c r="J70">
        <v>0</v>
      </c>
      <c r="K70">
        <v>57528</v>
      </c>
      <c r="L70" s="15">
        <v>1428994.17</v>
      </c>
      <c r="M70" s="15">
        <v>0</v>
      </c>
      <c r="N70" s="15">
        <v>146143.01999999999</v>
      </c>
      <c r="O70" s="15">
        <v>0</v>
      </c>
      <c r="P70" s="15">
        <v>25809.99</v>
      </c>
      <c r="Q70" s="15">
        <v>44392.41</v>
      </c>
      <c r="R70" s="15">
        <v>49588.12</v>
      </c>
      <c r="S70" s="15">
        <v>39328.25</v>
      </c>
      <c r="T70" s="15">
        <v>31237.35</v>
      </c>
      <c r="U70" s="15">
        <v>8612.43</v>
      </c>
      <c r="V70" s="15">
        <v>0</v>
      </c>
      <c r="W70" s="15">
        <v>0</v>
      </c>
      <c r="X70" s="15">
        <v>46578</v>
      </c>
      <c r="Y70" s="15">
        <v>46688.25</v>
      </c>
      <c r="Z70" s="15">
        <v>0</v>
      </c>
      <c r="AA70" s="15">
        <v>0</v>
      </c>
      <c r="AB70" s="15">
        <v>0</v>
      </c>
      <c r="AC70" s="15">
        <v>0</v>
      </c>
      <c r="AD70" s="15">
        <v>0</v>
      </c>
      <c r="AE70" s="15">
        <v>4250.63</v>
      </c>
      <c r="AF70" s="15">
        <v>67136</v>
      </c>
      <c r="AG70" s="202">
        <f t="shared" si="23"/>
        <v>1938758.6199999999</v>
      </c>
      <c r="AH70" s="15">
        <v>921995.9</v>
      </c>
      <c r="AI70" s="15">
        <v>0</v>
      </c>
      <c r="AJ70" s="15">
        <v>468491.73</v>
      </c>
      <c r="AK70" s="15">
        <v>85854.720000000001</v>
      </c>
      <c r="AL70" s="15">
        <v>57444.81</v>
      </c>
      <c r="AM70" s="15">
        <v>0</v>
      </c>
      <c r="AN70" s="15">
        <v>0</v>
      </c>
      <c r="AO70" s="15">
        <v>4434.8900000000003</v>
      </c>
      <c r="AP70" s="15">
        <v>4087.65</v>
      </c>
      <c r="AQ70" s="15">
        <v>466.46</v>
      </c>
      <c r="AR70" s="15">
        <v>0</v>
      </c>
      <c r="AS70" s="15">
        <v>35777.18</v>
      </c>
      <c r="AT70" s="15">
        <v>7187</v>
      </c>
      <c r="AU70" s="15">
        <v>4448.6000000000004</v>
      </c>
      <c r="AV70" s="15">
        <v>809.15</v>
      </c>
      <c r="AW70" s="15">
        <v>44123.91</v>
      </c>
      <c r="AX70" s="15">
        <v>4243.2</v>
      </c>
      <c r="AY70" s="15">
        <v>12219.74</v>
      </c>
      <c r="AZ70" s="15">
        <v>77040.789999999994</v>
      </c>
      <c r="BA70" s="15">
        <v>11318.62</v>
      </c>
      <c r="BB70" s="15"/>
      <c r="BC70" s="15"/>
      <c r="BD70" s="15"/>
      <c r="BE70" s="15"/>
      <c r="BF70" s="15"/>
      <c r="BG70" s="15"/>
      <c r="BH70" s="15"/>
      <c r="BI70" s="15">
        <v>0</v>
      </c>
      <c r="BJ70" s="15">
        <v>9934.9699999999993</v>
      </c>
      <c r="BK70" s="15">
        <v>15384.25</v>
      </c>
      <c r="BL70" s="15">
        <v>18141.150000000001</v>
      </c>
      <c r="BM70" s="15">
        <v>92695.23</v>
      </c>
      <c r="BN70" s="15">
        <v>21869.360000000001</v>
      </c>
      <c r="BO70" s="15">
        <v>64864.22</v>
      </c>
      <c r="BP70" s="15">
        <v>49609.120000000003</v>
      </c>
      <c r="BQ70" s="15">
        <v>0</v>
      </c>
      <c r="BR70" s="15">
        <v>0</v>
      </c>
      <c r="BS70" s="15">
        <v>0</v>
      </c>
      <c r="BT70" s="15">
        <v>0</v>
      </c>
      <c r="BU70" s="15">
        <v>0</v>
      </c>
      <c r="BV70" s="202">
        <f t="shared" si="24"/>
        <v>2012442.6499999997</v>
      </c>
      <c r="BW70" s="202">
        <f t="shared" si="25"/>
        <v>-73684.029999999795</v>
      </c>
      <c r="BX70" s="202">
        <f t="shared" si="19"/>
        <v>-16156.029999999795</v>
      </c>
      <c r="BY70" s="202">
        <f t="shared" si="20"/>
        <v>0</v>
      </c>
      <c r="BZ70" s="202">
        <f t="shared" si="21"/>
        <v>-16156.029999999795</v>
      </c>
      <c r="CA70" s="15">
        <v>0</v>
      </c>
      <c r="CB70" s="15"/>
      <c r="CC70" s="15"/>
      <c r="CD70" s="15"/>
      <c r="CE70" s="202">
        <f t="shared" si="26"/>
        <v>0</v>
      </c>
      <c r="CF70" s="15"/>
      <c r="CG70" s="15"/>
      <c r="CH70" s="15"/>
      <c r="CI70" s="15"/>
      <c r="CJ70" s="202">
        <f t="shared" si="27"/>
        <v>0</v>
      </c>
      <c r="CK70" s="15">
        <f t="shared" si="28"/>
        <v>0</v>
      </c>
      <c r="CL70" s="203">
        <f t="shared" si="29"/>
        <v>0</v>
      </c>
      <c r="CM70" s="203">
        <f t="shared" si="22"/>
        <v>-16156.029999999795</v>
      </c>
      <c r="CP70">
        <f>_xlfn.XLOOKUP(D70,'2024-25 Budgets'!$5:$5,'2024-25 Budgets'!$68:$68)</f>
        <v>-16156</v>
      </c>
      <c r="CQ70">
        <f>_xlfn.XLOOKUP(D70,'2024-25 Budgets'!$5:$5,'2024-25 Budgets'!$85:$85)</f>
        <v>0</v>
      </c>
      <c r="CR70">
        <f t="shared" ref="CR70:CR89" si="30">CP70+CQ70</f>
        <v>-16156</v>
      </c>
      <c r="CT70" s="203">
        <f t="shared" ref="CT70:CT89" si="31">CP70-BZ70</f>
        <v>2.9999999795109034E-2</v>
      </c>
      <c r="CU70" s="203">
        <f t="shared" ref="CU70:CU89" si="32">CQ70-CL70</f>
        <v>0</v>
      </c>
      <c r="CV70" s="203">
        <f t="shared" ref="CV70:CV89" si="33">CR70-CM70</f>
        <v>2.9999999795109034E-2</v>
      </c>
    </row>
    <row r="71" spans="1:100">
      <c r="A71" s="205" t="s">
        <v>185</v>
      </c>
      <c r="B71" t="s">
        <v>124</v>
      </c>
      <c r="C71">
        <v>101311</v>
      </c>
      <c r="D71" s="3">
        <v>3022070</v>
      </c>
      <c r="E71" s="3">
        <v>2070</v>
      </c>
      <c r="F71">
        <v>10097</v>
      </c>
      <c r="G71">
        <v>90097</v>
      </c>
      <c r="H71">
        <v>938643</v>
      </c>
      <c r="I71">
        <v>308372</v>
      </c>
      <c r="J71">
        <v>0</v>
      </c>
      <c r="K71">
        <v>308372</v>
      </c>
      <c r="L71" s="15">
        <v>1445214.34</v>
      </c>
      <c r="M71" s="15">
        <v>0</v>
      </c>
      <c r="N71" s="15">
        <v>102072.2</v>
      </c>
      <c r="O71" s="15">
        <v>0</v>
      </c>
      <c r="P71" s="15">
        <v>110580.04</v>
      </c>
      <c r="Q71" s="15">
        <v>6931.43</v>
      </c>
      <c r="R71" s="15">
        <v>33739.75</v>
      </c>
      <c r="S71" s="15">
        <v>13530.05</v>
      </c>
      <c r="T71" s="15">
        <v>13042.83</v>
      </c>
      <c r="U71" s="15">
        <v>7888.52</v>
      </c>
      <c r="V71" s="15">
        <v>0</v>
      </c>
      <c r="W71" s="15">
        <v>0</v>
      </c>
      <c r="X71" s="15">
        <v>31801.239999999998</v>
      </c>
      <c r="Y71" s="15">
        <v>2219.0700000000002</v>
      </c>
      <c r="Z71" s="15">
        <v>0</v>
      </c>
      <c r="AA71" s="15">
        <v>0</v>
      </c>
      <c r="AB71" s="15">
        <v>0</v>
      </c>
      <c r="AC71" s="15">
        <v>0</v>
      </c>
      <c r="AD71" s="15">
        <v>0</v>
      </c>
      <c r="AE71" s="15">
        <v>18934.38</v>
      </c>
      <c r="AF71" s="15">
        <v>48422</v>
      </c>
      <c r="AG71" s="202">
        <f t="shared" si="23"/>
        <v>1834375.85</v>
      </c>
      <c r="AH71" s="15">
        <v>837676.54</v>
      </c>
      <c r="AI71" s="15">
        <v>352.79</v>
      </c>
      <c r="AJ71" s="15">
        <v>336590.7</v>
      </c>
      <c r="AK71" s="15">
        <v>59358.82</v>
      </c>
      <c r="AL71" s="15">
        <v>127104.26</v>
      </c>
      <c r="AM71" s="15">
        <v>0</v>
      </c>
      <c r="AN71" s="15">
        <v>38130</v>
      </c>
      <c r="AO71" s="15">
        <v>75159.509999999995</v>
      </c>
      <c r="AP71" s="15">
        <v>3615</v>
      </c>
      <c r="AQ71" s="15">
        <v>345.28</v>
      </c>
      <c r="AR71" s="15">
        <v>0</v>
      </c>
      <c r="AS71" s="15">
        <v>11826.9</v>
      </c>
      <c r="AT71" s="15">
        <v>1537.99</v>
      </c>
      <c r="AU71" s="15">
        <v>1729.52</v>
      </c>
      <c r="AV71" s="15">
        <v>5865.02</v>
      </c>
      <c r="AW71" s="15">
        <v>27337.27</v>
      </c>
      <c r="AX71" s="15">
        <v>25199.5</v>
      </c>
      <c r="AY71" s="15">
        <v>6949.23</v>
      </c>
      <c r="AZ71" s="15">
        <v>67327.210000000006</v>
      </c>
      <c r="BA71" s="15">
        <v>14097.3</v>
      </c>
      <c r="BB71" s="15"/>
      <c r="BC71" s="15"/>
      <c r="BD71" s="15"/>
      <c r="BE71" s="15"/>
      <c r="BF71" s="15"/>
      <c r="BG71" s="15"/>
      <c r="BH71" s="15"/>
      <c r="BI71" s="15">
        <v>0</v>
      </c>
      <c r="BJ71" s="15">
        <v>13954.64</v>
      </c>
      <c r="BK71" s="15">
        <v>8791.52</v>
      </c>
      <c r="BL71" s="15">
        <v>5789.4</v>
      </c>
      <c r="BM71" s="15">
        <v>76687.3</v>
      </c>
      <c r="BN71" s="15">
        <v>7192.6</v>
      </c>
      <c r="BO71" s="15">
        <v>40626.629999999997</v>
      </c>
      <c r="BP71" s="15">
        <v>20639.830000000002</v>
      </c>
      <c r="BQ71" s="15">
        <v>0</v>
      </c>
      <c r="BR71" s="15">
        <v>0</v>
      </c>
      <c r="BS71" s="15">
        <v>30240</v>
      </c>
      <c r="BT71" s="15">
        <v>0</v>
      </c>
      <c r="BU71" s="15">
        <v>0</v>
      </c>
      <c r="BV71" s="202">
        <f t="shared" si="24"/>
        <v>1844124.76</v>
      </c>
      <c r="BW71" s="202">
        <f t="shared" si="25"/>
        <v>-9748.9099999999162</v>
      </c>
      <c r="BX71" s="202">
        <f t="shared" si="19"/>
        <v>298623.09000000008</v>
      </c>
      <c r="BY71" s="202">
        <f t="shared" si="20"/>
        <v>0</v>
      </c>
      <c r="BZ71" s="202">
        <f t="shared" si="21"/>
        <v>298623.09000000008</v>
      </c>
      <c r="CA71" s="15">
        <v>18368</v>
      </c>
      <c r="CB71" s="15">
        <v>6724.75</v>
      </c>
      <c r="CC71" s="15">
        <v>0</v>
      </c>
      <c r="CD71" s="15">
        <v>30240</v>
      </c>
      <c r="CE71" s="202">
        <f t="shared" si="26"/>
        <v>36964.75</v>
      </c>
      <c r="CF71" s="15">
        <v>0</v>
      </c>
      <c r="CG71" s="15">
        <v>0</v>
      </c>
      <c r="CH71" s="15">
        <v>45831.33</v>
      </c>
      <c r="CI71" s="15">
        <v>9500.9</v>
      </c>
      <c r="CJ71" s="202">
        <f t="shared" si="27"/>
        <v>55332.23</v>
      </c>
      <c r="CK71" s="15">
        <f t="shared" si="28"/>
        <v>-18367.480000000003</v>
      </c>
      <c r="CL71" s="203">
        <f t="shared" si="29"/>
        <v>0.51999999999679858</v>
      </c>
      <c r="CM71" s="203">
        <f t="shared" si="22"/>
        <v>298623.6100000001</v>
      </c>
      <c r="CP71">
        <f>_xlfn.XLOOKUP(D71,'2024-25 Budgets'!$5:$5,'2024-25 Budgets'!$68:$68)</f>
        <v>298623</v>
      </c>
      <c r="CQ71">
        <f>_xlfn.XLOOKUP(D71,'2024-25 Budgets'!$5:$5,'2024-25 Budgets'!$85:$85)</f>
        <v>0</v>
      </c>
      <c r="CR71">
        <f t="shared" si="30"/>
        <v>298623</v>
      </c>
      <c r="CT71" s="203">
        <f t="shared" si="31"/>
        <v>-9.0000000083819032E-2</v>
      </c>
      <c r="CU71" s="203">
        <f t="shared" si="32"/>
        <v>-0.51999999999679858</v>
      </c>
      <c r="CV71" s="203">
        <f t="shared" si="33"/>
        <v>-0.61000000010244548</v>
      </c>
    </row>
    <row r="72" spans="1:100" s="207" customFormat="1">
      <c r="A72" s="325" t="s">
        <v>186</v>
      </c>
      <c r="B72" s="207" t="s">
        <v>124</v>
      </c>
      <c r="C72" s="207">
        <v>101328</v>
      </c>
      <c r="D72" s="208">
        <v>3023316</v>
      </c>
      <c r="E72" s="208">
        <v>3316</v>
      </c>
      <c r="F72" s="207">
        <v>10100</v>
      </c>
      <c r="G72" s="207">
        <v>90100</v>
      </c>
      <c r="H72" s="207">
        <v>938663</v>
      </c>
      <c r="I72" s="207">
        <v>-34610</v>
      </c>
      <c r="J72" s="207">
        <v>0</v>
      </c>
      <c r="K72" s="207">
        <v>-34610</v>
      </c>
      <c r="L72" s="209">
        <v>1112684.73</v>
      </c>
      <c r="M72" s="209">
        <v>0</v>
      </c>
      <c r="N72" s="209">
        <v>85754.6</v>
      </c>
      <c r="O72" s="209">
        <v>0</v>
      </c>
      <c r="P72" s="209">
        <v>28650.03</v>
      </c>
      <c r="Q72" s="209">
        <v>5346</v>
      </c>
      <c r="R72" s="209">
        <v>16628.919999999998</v>
      </c>
      <c r="S72" s="209">
        <v>0</v>
      </c>
      <c r="T72" s="209">
        <v>42040.66</v>
      </c>
      <c r="U72" s="209">
        <v>15911.7</v>
      </c>
      <c r="V72" s="209">
        <v>0</v>
      </c>
      <c r="W72" s="209">
        <v>0</v>
      </c>
      <c r="X72" s="209">
        <v>28518.01</v>
      </c>
      <c r="Y72" s="209">
        <v>16631.79</v>
      </c>
      <c r="Z72" s="209">
        <v>0</v>
      </c>
      <c r="AA72" s="209">
        <v>0</v>
      </c>
      <c r="AB72" s="209">
        <v>0</v>
      </c>
      <c r="AC72" s="209">
        <v>0</v>
      </c>
      <c r="AD72" s="209">
        <v>0</v>
      </c>
      <c r="AE72" s="209">
        <v>4675.63</v>
      </c>
      <c r="AF72" s="209">
        <v>54738</v>
      </c>
      <c r="AG72" s="210">
        <f t="shared" si="23"/>
        <v>1411580.0699999998</v>
      </c>
      <c r="AH72" s="209">
        <v>717793.62</v>
      </c>
      <c r="AI72" s="209">
        <v>0</v>
      </c>
      <c r="AJ72" s="209">
        <v>225366.49</v>
      </c>
      <c r="AK72" s="209">
        <v>34995.72</v>
      </c>
      <c r="AL72" s="209">
        <v>53397.75</v>
      </c>
      <c r="AM72" s="209">
        <v>0</v>
      </c>
      <c r="AN72" s="209">
        <v>53880.119999999995</v>
      </c>
      <c r="AO72" s="209">
        <v>10038.120000000001</v>
      </c>
      <c r="AP72" s="209">
        <v>3987.65</v>
      </c>
      <c r="AQ72" s="209">
        <v>0</v>
      </c>
      <c r="AR72" s="209">
        <v>-918</v>
      </c>
      <c r="AS72" s="209">
        <v>5167.09</v>
      </c>
      <c r="AT72" s="209">
        <v>1606.58</v>
      </c>
      <c r="AU72" s="209">
        <v>11018.71</v>
      </c>
      <c r="AV72" s="209">
        <v>2103.5100000000002</v>
      </c>
      <c r="AW72" s="209">
        <v>22990.33</v>
      </c>
      <c r="AX72" s="209">
        <v>4160</v>
      </c>
      <c r="AY72" s="209">
        <v>8887.83</v>
      </c>
      <c r="AZ72" s="209">
        <v>54324.97</v>
      </c>
      <c r="BA72" s="209">
        <v>10005.15</v>
      </c>
      <c r="BB72" s="209"/>
      <c r="BC72" s="209"/>
      <c r="BD72" s="209"/>
      <c r="BE72" s="209"/>
      <c r="BF72" s="209"/>
      <c r="BG72" s="209"/>
      <c r="BH72" s="209"/>
      <c r="BI72" s="209">
        <v>0</v>
      </c>
      <c r="BJ72" s="209">
        <v>12152.29</v>
      </c>
      <c r="BK72" s="209">
        <v>6674</v>
      </c>
      <c r="BL72" s="209">
        <v>13439.38</v>
      </c>
      <c r="BM72" s="209">
        <v>80180.95</v>
      </c>
      <c r="BN72" s="209">
        <v>5289.52</v>
      </c>
      <c r="BO72" s="209">
        <v>32532.17</v>
      </c>
      <c r="BP72" s="209">
        <v>62706.82</v>
      </c>
      <c r="BQ72" s="209">
        <v>0</v>
      </c>
      <c r="BR72" s="209">
        <v>0</v>
      </c>
      <c r="BS72" s="209">
        <v>-15490</v>
      </c>
      <c r="BT72" s="209">
        <v>0</v>
      </c>
      <c r="BU72" s="209">
        <v>0</v>
      </c>
      <c r="BV72" s="210">
        <f t="shared" si="24"/>
        <v>1416290.77</v>
      </c>
      <c r="BW72" s="210">
        <f t="shared" si="25"/>
        <v>-4710.7000000001863</v>
      </c>
      <c r="BX72" s="210">
        <f t="shared" si="19"/>
        <v>-39320.700000000186</v>
      </c>
      <c r="BY72" s="210">
        <f t="shared" si="20"/>
        <v>0</v>
      </c>
      <c r="BZ72" s="210">
        <f t="shared" si="21"/>
        <v>-39320.700000000186</v>
      </c>
      <c r="CA72" s="209">
        <v>0</v>
      </c>
      <c r="CB72" s="209"/>
      <c r="CC72" s="209"/>
      <c r="CD72" s="209"/>
      <c r="CE72" s="210">
        <f t="shared" si="26"/>
        <v>0</v>
      </c>
      <c r="CF72" s="209"/>
      <c r="CG72" s="209"/>
      <c r="CH72" s="209"/>
      <c r="CI72" s="209"/>
      <c r="CJ72" s="210">
        <f t="shared" si="27"/>
        <v>0</v>
      </c>
      <c r="CK72" s="209">
        <f t="shared" si="28"/>
        <v>0</v>
      </c>
      <c r="CL72" s="211">
        <f t="shared" si="29"/>
        <v>0</v>
      </c>
      <c r="CM72" s="211">
        <f t="shared" si="22"/>
        <v>-39320.700000000186</v>
      </c>
      <c r="CP72" s="207">
        <f>_xlfn.XLOOKUP(D72,'2024-25 Budgets'!$5:$5,'2024-25 Budgets'!$68:$68)</f>
        <v>-38000</v>
      </c>
      <c r="CQ72" s="207">
        <f>_xlfn.XLOOKUP(D72,'2024-25 Budgets'!$5:$5,'2024-25 Budgets'!$85:$85)</f>
        <v>0</v>
      </c>
      <c r="CR72" s="207">
        <f t="shared" si="30"/>
        <v>-38000</v>
      </c>
      <c r="CT72" s="211">
        <f t="shared" si="31"/>
        <v>1320.7000000001863</v>
      </c>
      <c r="CU72" s="211">
        <f t="shared" si="32"/>
        <v>0</v>
      </c>
      <c r="CV72" s="211">
        <f t="shared" si="33"/>
        <v>1320.7000000001863</v>
      </c>
    </row>
    <row r="73" spans="1:100">
      <c r="A73" s="205" t="s">
        <v>187</v>
      </c>
      <c r="B73" t="s">
        <v>124</v>
      </c>
      <c r="C73">
        <v>101299</v>
      </c>
      <c r="D73" s="3">
        <v>3022055</v>
      </c>
      <c r="E73" s="3">
        <v>2055</v>
      </c>
      <c r="F73">
        <v>10101</v>
      </c>
      <c r="G73">
        <v>90101</v>
      </c>
      <c r="H73">
        <v>938638</v>
      </c>
      <c r="I73">
        <v>-134832</v>
      </c>
      <c r="J73">
        <v>0</v>
      </c>
      <c r="K73">
        <v>-134832</v>
      </c>
      <c r="L73" s="15">
        <v>1404475.28</v>
      </c>
      <c r="M73" s="15">
        <v>0</v>
      </c>
      <c r="N73" s="15">
        <v>79423.39</v>
      </c>
      <c r="O73" s="15">
        <v>0</v>
      </c>
      <c r="P73" s="15">
        <v>89482.47</v>
      </c>
      <c r="Q73" s="15">
        <v>15296.54</v>
      </c>
      <c r="R73" s="15">
        <v>94212.12</v>
      </c>
      <c r="S73" s="15">
        <v>2356.65</v>
      </c>
      <c r="T73" s="15">
        <v>18621.73</v>
      </c>
      <c r="U73" s="15">
        <v>8198.41</v>
      </c>
      <c r="V73" s="15">
        <v>0</v>
      </c>
      <c r="W73" s="15">
        <v>0</v>
      </c>
      <c r="X73" s="15">
        <v>23839.05</v>
      </c>
      <c r="Y73" s="15">
        <v>7091.06</v>
      </c>
      <c r="Z73" s="15">
        <v>0</v>
      </c>
      <c r="AA73" s="15">
        <v>0</v>
      </c>
      <c r="AB73" s="15">
        <v>0</v>
      </c>
      <c r="AC73" s="15">
        <v>0</v>
      </c>
      <c r="AD73" s="15">
        <v>0</v>
      </c>
      <c r="AE73" s="15">
        <v>16776.009999999998</v>
      </c>
      <c r="AF73" s="15">
        <v>44041</v>
      </c>
      <c r="AG73" s="202">
        <f t="shared" si="23"/>
        <v>1803813.7099999997</v>
      </c>
      <c r="AH73" s="15">
        <v>814118.76</v>
      </c>
      <c r="AI73" s="15">
        <v>0</v>
      </c>
      <c r="AJ73" s="15">
        <v>430093.98</v>
      </c>
      <c r="AK73" s="15">
        <v>34785.300000000003</v>
      </c>
      <c r="AL73" s="15">
        <v>41602.370000000003</v>
      </c>
      <c r="AM73" s="15">
        <v>0</v>
      </c>
      <c r="AN73" s="15">
        <v>46913.55</v>
      </c>
      <c r="AO73" s="15">
        <v>6161.76</v>
      </c>
      <c r="AP73" s="15">
        <v>1045</v>
      </c>
      <c r="AQ73" s="15">
        <v>368.52</v>
      </c>
      <c r="AR73" s="15">
        <v>-816</v>
      </c>
      <c r="AS73" s="15">
        <v>18034.93</v>
      </c>
      <c r="AT73" s="15">
        <v>4258.3999999999996</v>
      </c>
      <c r="AU73" s="15">
        <v>33739.269999999997</v>
      </c>
      <c r="AV73" s="15">
        <v>12191.33</v>
      </c>
      <c r="AW73" s="15">
        <v>48154.69</v>
      </c>
      <c r="AX73" s="15">
        <v>32448.73</v>
      </c>
      <c r="AY73" s="15">
        <v>10053.27</v>
      </c>
      <c r="AZ73" s="15">
        <v>91713.95</v>
      </c>
      <c r="BA73" s="15">
        <v>6282.45</v>
      </c>
      <c r="BB73" s="15"/>
      <c r="BC73" s="15"/>
      <c r="BD73" s="15"/>
      <c r="BE73" s="15"/>
      <c r="BF73" s="15"/>
      <c r="BG73" s="15"/>
      <c r="BH73" s="15"/>
      <c r="BI73" s="15">
        <v>0</v>
      </c>
      <c r="BJ73" s="15">
        <v>10646.9</v>
      </c>
      <c r="BK73" s="15">
        <v>3248.38</v>
      </c>
      <c r="BL73" s="15">
        <v>3675.58</v>
      </c>
      <c r="BM73" s="15">
        <v>66230.55</v>
      </c>
      <c r="BN73" s="15">
        <v>39072.07</v>
      </c>
      <c r="BO73" s="15">
        <v>212513.79</v>
      </c>
      <c r="BP73" s="15">
        <v>35007.21</v>
      </c>
      <c r="BQ73" s="15">
        <v>200</v>
      </c>
      <c r="BR73" s="15">
        <v>0</v>
      </c>
      <c r="BS73" s="15">
        <v>0</v>
      </c>
      <c r="BT73" s="15">
        <v>0</v>
      </c>
      <c r="BU73" s="15">
        <v>0</v>
      </c>
      <c r="BV73" s="202">
        <f t="shared" si="24"/>
        <v>2001744.74</v>
      </c>
      <c r="BW73" s="202">
        <f t="shared" si="25"/>
        <v>-197931.03000000026</v>
      </c>
      <c r="BX73" s="202">
        <f t="shared" si="19"/>
        <v>-332763.03000000026</v>
      </c>
      <c r="BY73" s="202">
        <f t="shared" si="20"/>
        <v>0</v>
      </c>
      <c r="BZ73" s="202">
        <f t="shared" si="21"/>
        <v>-332763.03000000026</v>
      </c>
      <c r="CA73" s="15">
        <v>32761</v>
      </c>
      <c r="CB73" s="15">
        <v>6589.75</v>
      </c>
      <c r="CC73" s="15">
        <v>0</v>
      </c>
      <c r="CD73" s="15">
        <v>0</v>
      </c>
      <c r="CE73" s="202">
        <f t="shared" si="26"/>
        <v>6589.75</v>
      </c>
      <c r="CF73" s="15">
        <v>0</v>
      </c>
      <c r="CG73" s="15">
        <v>0</v>
      </c>
      <c r="CH73" s="15">
        <v>0</v>
      </c>
      <c r="CI73" s="15">
        <v>15730.72</v>
      </c>
      <c r="CJ73" s="202">
        <f t="shared" si="27"/>
        <v>15730.72</v>
      </c>
      <c r="CK73" s="15">
        <f t="shared" si="28"/>
        <v>-9140.9699999999993</v>
      </c>
      <c r="CL73" s="203">
        <f t="shared" si="29"/>
        <v>23620.03</v>
      </c>
      <c r="CM73" s="203">
        <f t="shared" si="22"/>
        <v>-309143.00000000023</v>
      </c>
      <c r="CT73" s="203"/>
      <c r="CU73" s="203"/>
      <c r="CV73" s="203"/>
    </row>
    <row r="74" spans="1:100" s="207" customFormat="1">
      <c r="A74" s="325" t="s">
        <v>188</v>
      </c>
      <c r="B74" s="207" t="s">
        <v>124</v>
      </c>
      <c r="C74" s="207">
        <v>101301</v>
      </c>
      <c r="D74" s="208">
        <v>3022057</v>
      </c>
      <c r="E74" s="208">
        <v>2057</v>
      </c>
      <c r="F74" s="207">
        <v>10103</v>
      </c>
      <c r="G74" s="207">
        <v>90103</v>
      </c>
      <c r="H74" s="207">
        <v>938640</v>
      </c>
      <c r="I74" s="207">
        <v>234098</v>
      </c>
      <c r="J74" s="207">
        <v>12537</v>
      </c>
      <c r="K74" s="207">
        <v>246635</v>
      </c>
      <c r="L74" s="209">
        <v>3054511.95</v>
      </c>
      <c r="M74" s="209">
        <v>0</v>
      </c>
      <c r="N74" s="209">
        <v>209531.15</v>
      </c>
      <c r="O74" s="209">
        <v>0</v>
      </c>
      <c r="P74" s="209">
        <v>291115.03000000003</v>
      </c>
      <c r="Q74" s="209">
        <v>7300</v>
      </c>
      <c r="R74" s="209">
        <v>100875.63</v>
      </c>
      <c r="S74" s="209">
        <v>13327.5</v>
      </c>
      <c r="T74" s="209">
        <v>62022.03</v>
      </c>
      <c r="U74" s="209">
        <v>9629.7199999999993</v>
      </c>
      <c r="V74" s="209">
        <v>0</v>
      </c>
      <c r="W74" s="209">
        <v>8063</v>
      </c>
      <c r="X74" s="209">
        <v>31029.93</v>
      </c>
      <c r="Y74" s="209">
        <v>15292.22</v>
      </c>
      <c r="Z74" s="209">
        <v>0</v>
      </c>
      <c r="AA74" s="209">
        <v>232107.6</v>
      </c>
      <c r="AB74" s="209">
        <v>2074</v>
      </c>
      <c r="AC74" s="209">
        <v>0</v>
      </c>
      <c r="AD74" s="209">
        <v>0</v>
      </c>
      <c r="AE74" s="209">
        <v>29108.5</v>
      </c>
      <c r="AF74" s="209">
        <v>87765</v>
      </c>
      <c r="AG74" s="210">
        <f t="shared" si="23"/>
        <v>4153753.2600000002</v>
      </c>
      <c r="AH74" s="209">
        <v>1498759.13</v>
      </c>
      <c r="AI74" s="209">
        <v>0</v>
      </c>
      <c r="AJ74" s="209">
        <v>858538.86</v>
      </c>
      <c r="AK74" s="209">
        <v>71654.41</v>
      </c>
      <c r="AL74" s="209">
        <v>117895.83</v>
      </c>
      <c r="AM74" s="209">
        <v>0</v>
      </c>
      <c r="AN74" s="209">
        <v>92617.01</v>
      </c>
      <c r="AO74" s="209">
        <v>14326.94</v>
      </c>
      <c r="AP74" s="209">
        <v>7154.59</v>
      </c>
      <c r="AQ74" s="209">
        <v>836.64</v>
      </c>
      <c r="AR74" s="209">
        <v>0</v>
      </c>
      <c r="AS74" s="209">
        <v>23149.06</v>
      </c>
      <c r="AT74" s="209">
        <v>11013.98</v>
      </c>
      <c r="AU74" s="209">
        <v>24679.01</v>
      </c>
      <c r="AV74" s="209">
        <v>13685.83</v>
      </c>
      <c r="AW74" s="209">
        <v>73020.479999999996</v>
      </c>
      <c r="AX74" s="209">
        <v>53000</v>
      </c>
      <c r="AY74" s="209">
        <v>19359.61</v>
      </c>
      <c r="AZ74" s="209">
        <v>92034.58</v>
      </c>
      <c r="BA74" s="209">
        <v>10496.37</v>
      </c>
      <c r="BB74" s="209"/>
      <c r="BC74" s="209"/>
      <c r="BD74" s="209"/>
      <c r="BE74" s="209"/>
      <c r="BF74" s="209"/>
      <c r="BG74" s="209"/>
      <c r="BH74" s="209"/>
      <c r="BI74" s="209">
        <v>0</v>
      </c>
      <c r="BJ74" s="209">
        <v>20642.29</v>
      </c>
      <c r="BK74" s="209">
        <v>17861.759999999998</v>
      </c>
      <c r="BL74" s="209">
        <v>22320.57</v>
      </c>
      <c r="BM74" s="209">
        <v>140239.94</v>
      </c>
      <c r="BN74" s="209">
        <v>202213.65</v>
      </c>
      <c r="BO74" s="209">
        <v>282831.84999999998</v>
      </c>
      <c r="BP74" s="209">
        <v>32329.17</v>
      </c>
      <c r="BQ74" s="209">
        <v>0</v>
      </c>
      <c r="BR74" s="209">
        <v>0</v>
      </c>
      <c r="BS74" s="209">
        <v>0</v>
      </c>
      <c r="BT74" s="209">
        <v>167216.91</v>
      </c>
      <c r="BU74" s="209">
        <v>62115.76</v>
      </c>
      <c r="BV74" s="210">
        <f t="shared" si="24"/>
        <v>3929994.2299999991</v>
      </c>
      <c r="BW74" s="210">
        <f t="shared" si="25"/>
        <v>223759.03000000119</v>
      </c>
      <c r="BX74" s="210">
        <f t="shared" si="19"/>
        <v>453008.10000000068</v>
      </c>
      <c r="BY74" s="210">
        <f t="shared" si="20"/>
        <v>17385.93</v>
      </c>
      <c r="BZ74" s="210">
        <f t="shared" si="21"/>
        <v>470394.03000000119</v>
      </c>
      <c r="CA74" s="209">
        <v>48620</v>
      </c>
      <c r="CB74" s="209">
        <v>9773.9500000000007</v>
      </c>
      <c r="CC74" s="209">
        <v>0</v>
      </c>
      <c r="CD74" s="209">
        <v>0</v>
      </c>
      <c r="CE74" s="210">
        <f t="shared" si="26"/>
        <v>9773.9500000000007</v>
      </c>
      <c r="CF74" s="209">
        <v>0</v>
      </c>
      <c r="CG74" s="209">
        <v>0</v>
      </c>
      <c r="CH74" s="209">
        <v>0</v>
      </c>
      <c r="CI74" s="209">
        <v>35194.559999999998</v>
      </c>
      <c r="CJ74" s="210">
        <f t="shared" si="27"/>
        <v>35194.559999999998</v>
      </c>
      <c r="CK74" s="209">
        <f t="shared" si="28"/>
        <v>-25420.609999999997</v>
      </c>
      <c r="CL74" s="211">
        <f t="shared" si="29"/>
        <v>23199.390000000003</v>
      </c>
      <c r="CM74" s="211">
        <f t="shared" si="22"/>
        <v>493593.42000000121</v>
      </c>
      <c r="CP74" s="207">
        <f>_xlfn.XLOOKUP(D74,'2024-25 Budgets'!$5:$5,'2024-25 Budgets'!$68:$68)</f>
        <v>453008</v>
      </c>
      <c r="CQ74" s="207">
        <f>_xlfn.XLOOKUP(D74,'2024-25 Budgets'!$5:$5,'2024-25 Budgets'!$85:$85)</f>
        <v>6000</v>
      </c>
      <c r="CR74" s="207">
        <f t="shared" si="30"/>
        <v>459008</v>
      </c>
      <c r="CT74" s="211">
        <f t="shared" si="31"/>
        <v>-17386.030000001192</v>
      </c>
      <c r="CU74" s="211">
        <f t="shared" si="32"/>
        <v>-17199.390000000003</v>
      </c>
      <c r="CV74" s="211">
        <f t="shared" si="33"/>
        <v>-34585.420000001206</v>
      </c>
    </row>
    <row r="75" spans="1:100">
      <c r="A75" s="205" t="s">
        <v>189</v>
      </c>
      <c r="B75" t="s">
        <v>124</v>
      </c>
      <c r="C75">
        <v>131617</v>
      </c>
      <c r="D75" s="3">
        <v>3022076</v>
      </c>
      <c r="E75" s="3">
        <v>2076</v>
      </c>
      <c r="F75">
        <v>10124</v>
      </c>
      <c r="G75">
        <v>90124</v>
      </c>
      <c r="H75">
        <v>938648</v>
      </c>
      <c r="I75">
        <v>157115</v>
      </c>
      <c r="J75">
        <v>0</v>
      </c>
      <c r="K75">
        <v>157115</v>
      </c>
      <c r="L75" s="15">
        <v>1964786.15</v>
      </c>
      <c r="M75" s="15">
        <v>0</v>
      </c>
      <c r="N75" s="15">
        <v>140890.43</v>
      </c>
      <c r="O75" s="15">
        <v>0</v>
      </c>
      <c r="P75" s="15">
        <v>164415.03</v>
      </c>
      <c r="Q75" s="15">
        <v>200</v>
      </c>
      <c r="R75" s="15">
        <v>98702.84</v>
      </c>
      <c r="S75" s="15">
        <v>79205.5</v>
      </c>
      <c r="T75" s="15">
        <v>29458.83</v>
      </c>
      <c r="U75" s="15">
        <v>11223.29</v>
      </c>
      <c r="V75" s="15">
        <v>0</v>
      </c>
      <c r="W75" s="15">
        <v>890</v>
      </c>
      <c r="X75" s="15">
        <v>8531.5</v>
      </c>
      <c r="Y75" s="15">
        <v>4224.54</v>
      </c>
      <c r="Z75" s="15">
        <v>0</v>
      </c>
      <c r="AA75" s="15">
        <v>0</v>
      </c>
      <c r="AB75" s="15">
        <v>0</v>
      </c>
      <c r="AC75" s="15">
        <v>0</v>
      </c>
      <c r="AD75" s="15">
        <v>0</v>
      </c>
      <c r="AE75" s="15">
        <v>27691.26</v>
      </c>
      <c r="AF75" s="15">
        <v>57699</v>
      </c>
      <c r="AG75" s="202">
        <f t="shared" si="23"/>
        <v>2587918.3699999996</v>
      </c>
      <c r="AH75" s="15">
        <v>1008286.01</v>
      </c>
      <c r="AI75" s="15">
        <v>2478.4499999999998</v>
      </c>
      <c r="AJ75" s="15">
        <v>423943.89</v>
      </c>
      <c r="AK75" s="15">
        <v>9880.16</v>
      </c>
      <c r="AL75" s="15">
        <v>216622.98</v>
      </c>
      <c r="AM75" s="15">
        <v>0</v>
      </c>
      <c r="AN75" s="15">
        <v>49178.07</v>
      </c>
      <c r="AO75" s="15">
        <v>10714.41</v>
      </c>
      <c r="AP75" s="15">
        <v>5610.18</v>
      </c>
      <c r="AQ75" s="15">
        <v>534.52</v>
      </c>
      <c r="AR75" s="15">
        <v>0</v>
      </c>
      <c r="AS75" s="15">
        <v>23134.69</v>
      </c>
      <c r="AT75" s="15">
        <v>3456.86</v>
      </c>
      <c r="AU75" s="15">
        <v>80433.55</v>
      </c>
      <c r="AV75" s="15">
        <v>9494.76</v>
      </c>
      <c r="AW75" s="15">
        <v>99735.23</v>
      </c>
      <c r="AX75" s="15">
        <v>31250</v>
      </c>
      <c r="AY75" s="15">
        <v>10850.02</v>
      </c>
      <c r="AZ75" s="15">
        <v>44780.4</v>
      </c>
      <c r="BA75" s="15">
        <v>28386.639999999999</v>
      </c>
      <c r="BB75" s="15"/>
      <c r="BC75" s="15"/>
      <c r="BD75" s="15"/>
      <c r="BE75" s="15"/>
      <c r="BF75" s="15"/>
      <c r="BG75" s="15"/>
      <c r="BH75" s="15"/>
      <c r="BI75" s="15">
        <v>0</v>
      </c>
      <c r="BJ75" s="15">
        <v>15094.03</v>
      </c>
      <c r="BK75" s="15">
        <v>13758.07</v>
      </c>
      <c r="BL75" s="15">
        <v>7778.01</v>
      </c>
      <c r="BM75" s="15">
        <v>103567.79</v>
      </c>
      <c r="BN75" s="15">
        <v>67328</v>
      </c>
      <c r="BO75" s="15">
        <v>242556.53</v>
      </c>
      <c r="BP75" s="15">
        <v>30618.19</v>
      </c>
      <c r="BQ75" s="15">
        <v>0</v>
      </c>
      <c r="BR75" s="15">
        <v>0</v>
      </c>
      <c r="BS75" s="15">
        <v>25003</v>
      </c>
      <c r="BT75" s="15">
        <v>0</v>
      </c>
      <c r="BU75" s="15">
        <v>0</v>
      </c>
      <c r="BV75" s="202">
        <f t="shared" si="24"/>
        <v>2564474.4399999995</v>
      </c>
      <c r="BW75" s="202">
        <f t="shared" si="25"/>
        <v>23443.930000000168</v>
      </c>
      <c r="BX75" s="202">
        <f t="shared" si="19"/>
        <v>180558.93000000017</v>
      </c>
      <c r="BY75" s="202">
        <f t="shared" si="20"/>
        <v>0</v>
      </c>
      <c r="BZ75" s="202">
        <f t="shared" si="21"/>
        <v>180558.93000000017</v>
      </c>
      <c r="CA75" s="15">
        <v>24093</v>
      </c>
      <c r="CB75" s="15">
        <v>7998.25</v>
      </c>
      <c r="CC75" s="15">
        <v>20375</v>
      </c>
      <c r="CD75" s="15">
        <v>25003</v>
      </c>
      <c r="CE75" s="202">
        <f t="shared" si="26"/>
        <v>53376.25</v>
      </c>
      <c r="CF75" s="15">
        <v>0</v>
      </c>
      <c r="CG75" s="15">
        <v>41237.599999999999</v>
      </c>
      <c r="CH75" s="15">
        <v>7875</v>
      </c>
      <c r="CI75" s="15">
        <v>7949.6</v>
      </c>
      <c r="CJ75" s="202">
        <f t="shared" si="27"/>
        <v>57062.2</v>
      </c>
      <c r="CK75" s="15">
        <f t="shared" si="28"/>
        <v>-3685.9499999999971</v>
      </c>
      <c r="CL75" s="203">
        <f t="shared" si="29"/>
        <v>20407.050000000003</v>
      </c>
      <c r="CM75" s="203">
        <f t="shared" si="22"/>
        <v>200965.98000000016</v>
      </c>
      <c r="CP75">
        <f>_xlfn.XLOOKUP(D75,'2024-25 Budgets'!$5:$5,'2024-25 Budgets'!$68:$68)</f>
        <v>180559</v>
      </c>
      <c r="CQ75">
        <f>_xlfn.XLOOKUP(D75,'2024-25 Budgets'!$5:$5,'2024-25 Budgets'!$85:$85)</f>
        <v>20406</v>
      </c>
      <c r="CR75">
        <f t="shared" si="30"/>
        <v>200965</v>
      </c>
      <c r="CT75" s="203">
        <f t="shared" si="31"/>
        <v>6.9999999832361937E-2</v>
      </c>
      <c r="CU75" s="203">
        <f t="shared" si="32"/>
        <v>-1.0500000000029104</v>
      </c>
      <c r="CV75" s="203">
        <f t="shared" si="33"/>
        <v>-0.98000000015599653</v>
      </c>
    </row>
    <row r="76" spans="1:100">
      <c r="A76" s="205" t="s">
        <v>190</v>
      </c>
      <c r="B76" t="s">
        <v>124</v>
      </c>
      <c r="C76">
        <v>101304</v>
      </c>
      <c r="D76" s="3">
        <v>3022060</v>
      </c>
      <c r="E76" s="3">
        <v>2060</v>
      </c>
      <c r="F76">
        <v>10105</v>
      </c>
      <c r="G76">
        <v>90105</v>
      </c>
      <c r="H76">
        <v>938641</v>
      </c>
      <c r="I76">
        <v>222904</v>
      </c>
      <c r="J76">
        <v>0</v>
      </c>
      <c r="K76">
        <v>222904</v>
      </c>
      <c r="L76" s="15">
        <v>2860467.13</v>
      </c>
      <c r="M76" s="15">
        <v>0</v>
      </c>
      <c r="N76" s="15">
        <v>181528.21</v>
      </c>
      <c r="O76" s="15">
        <v>0</v>
      </c>
      <c r="P76" s="15">
        <v>186330.01</v>
      </c>
      <c r="Q76" s="15">
        <v>1600</v>
      </c>
      <c r="R76" s="15">
        <v>68148.990000000005</v>
      </c>
      <c r="S76" s="15">
        <v>103368.96000000001</v>
      </c>
      <c r="T76" s="15">
        <v>63037.35</v>
      </c>
      <c r="U76" s="15">
        <v>9497.4</v>
      </c>
      <c r="V76" s="15">
        <v>0</v>
      </c>
      <c r="W76" s="15">
        <v>0</v>
      </c>
      <c r="X76" s="15">
        <v>41722.019999999997</v>
      </c>
      <c r="Y76" s="15">
        <v>6451.25</v>
      </c>
      <c r="Z76" s="15">
        <v>0</v>
      </c>
      <c r="AA76" s="15">
        <v>0</v>
      </c>
      <c r="AB76" s="15">
        <v>0</v>
      </c>
      <c r="AC76" s="15">
        <v>0</v>
      </c>
      <c r="AD76" s="15">
        <v>0</v>
      </c>
      <c r="AE76" s="15">
        <v>22172.5</v>
      </c>
      <c r="AF76" s="15">
        <v>88763</v>
      </c>
      <c r="AG76" s="202">
        <f t="shared" si="23"/>
        <v>3633086.82</v>
      </c>
      <c r="AH76" s="15">
        <v>1326283.43</v>
      </c>
      <c r="AI76" s="15">
        <v>0</v>
      </c>
      <c r="AJ76" s="15">
        <v>958232.6</v>
      </c>
      <c r="AK76" s="15">
        <v>72989.320000000007</v>
      </c>
      <c r="AL76" s="15">
        <v>104032.24</v>
      </c>
      <c r="AM76" s="15">
        <v>0</v>
      </c>
      <c r="AN76" s="15">
        <v>119989.17</v>
      </c>
      <c r="AO76" s="15">
        <v>16021.99</v>
      </c>
      <c r="AP76" s="15">
        <v>2126.71</v>
      </c>
      <c r="AQ76" s="15">
        <v>700.52</v>
      </c>
      <c r="AR76" s="15">
        <v>0</v>
      </c>
      <c r="AS76" s="15">
        <v>53296.97</v>
      </c>
      <c r="AT76" s="15">
        <v>9307</v>
      </c>
      <c r="AU76" s="15">
        <v>46469.05</v>
      </c>
      <c r="AV76" s="15">
        <v>9473.9599999999991</v>
      </c>
      <c r="AW76" s="15">
        <v>191518.35</v>
      </c>
      <c r="AX76" s="15">
        <v>93100</v>
      </c>
      <c r="AY76" s="15">
        <v>16544.95</v>
      </c>
      <c r="AZ76" s="15">
        <v>85422.37</v>
      </c>
      <c r="BA76" s="15">
        <v>19053.099999999999</v>
      </c>
      <c r="BB76" s="15"/>
      <c r="BC76" s="15"/>
      <c r="BD76" s="15"/>
      <c r="BE76" s="15"/>
      <c r="BF76" s="15"/>
      <c r="BG76" s="15"/>
      <c r="BH76" s="15"/>
      <c r="BI76" s="15">
        <v>0</v>
      </c>
      <c r="BJ76" s="15">
        <v>14660.94</v>
      </c>
      <c r="BK76" s="15">
        <v>17731.580000000002</v>
      </c>
      <c r="BL76" s="15">
        <v>10914.52</v>
      </c>
      <c r="BM76" s="15">
        <v>144492.89000000001</v>
      </c>
      <c r="BN76" s="15">
        <v>56506.59</v>
      </c>
      <c r="BO76" s="15">
        <v>119168.43</v>
      </c>
      <c r="BP76" s="15">
        <v>55929.87</v>
      </c>
      <c r="BQ76" s="15">
        <v>0</v>
      </c>
      <c r="BR76" s="15">
        <v>0</v>
      </c>
      <c r="BS76" s="15">
        <v>0</v>
      </c>
      <c r="BT76" s="15">
        <v>0</v>
      </c>
      <c r="BU76" s="15">
        <v>0</v>
      </c>
      <c r="BV76" s="202">
        <f t="shared" si="24"/>
        <v>3543966.5500000007</v>
      </c>
      <c r="BW76" s="202">
        <f t="shared" si="25"/>
        <v>89120.269999999087</v>
      </c>
      <c r="BX76" s="202">
        <f t="shared" si="19"/>
        <v>312024.26999999909</v>
      </c>
      <c r="BY76" s="202">
        <f t="shared" si="20"/>
        <v>0</v>
      </c>
      <c r="BZ76" s="202">
        <f t="shared" si="21"/>
        <v>312024.26999999909</v>
      </c>
      <c r="CA76" s="15">
        <v>34699</v>
      </c>
      <c r="CB76" s="15">
        <v>9087.25</v>
      </c>
      <c r="CC76" s="15">
        <v>49189.37</v>
      </c>
      <c r="CD76" s="15">
        <v>0</v>
      </c>
      <c r="CE76" s="202">
        <f t="shared" si="26"/>
        <v>58276.62</v>
      </c>
      <c r="CF76" s="15">
        <v>0</v>
      </c>
      <c r="CG76" s="15">
        <v>8239</v>
      </c>
      <c r="CH76" s="15">
        <v>61001.47</v>
      </c>
      <c r="CI76" s="15">
        <v>7668</v>
      </c>
      <c r="CJ76" s="202">
        <f t="shared" si="27"/>
        <v>76908.47</v>
      </c>
      <c r="CK76" s="15">
        <f t="shared" si="28"/>
        <v>-18631.849999999999</v>
      </c>
      <c r="CL76" s="203">
        <f t="shared" si="29"/>
        <v>16067.150000000001</v>
      </c>
      <c r="CM76" s="203">
        <f t="shared" si="22"/>
        <v>328091.41999999911</v>
      </c>
      <c r="CP76">
        <f>_xlfn.XLOOKUP(D76,'2024-25 Budgets'!$5:$5,'2024-25 Budgets'!$68:$68)</f>
        <v>312024</v>
      </c>
      <c r="CQ76">
        <f>_xlfn.XLOOKUP(D76,'2024-25 Budgets'!$5:$5,'2024-25 Budgets'!$85:$85)</f>
        <v>16067</v>
      </c>
      <c r="CR76">
        <f t="shared" si="30"/>
        <v>328091</v>
      </c>
      <c r="CT76" s="203">
        <f t="shared" si="31"/>
        <v>-0.26999999908730388</v>
      </c>
      <c r="CU76" s="203">
        <f t="shared" si="32"/>
        <v>-0.15000000000145519</v>
      </c>
      <c r="CV76" s="203">
        <f t="shared" si="33"/>
        <v>-0.41999999911058694</v>
      </c>
    </row>
    <row r="77" spans="1:100">
      <c r="A77" s="205" t="s">
        <v>191</v>
      </c>
      <c r="B77" t="s">
        <v>124</v>
      </c>
      <c r="C77">
        <v>134677</v>
      </c>
      <c r="D77" s="3">
        <v>3023518</v>
      </c>
      <c r="E77" s="3">
        <v>3518</v>
      </c>
      <c r="F77">
        <v>10123</v>
      </c>
      <c r="G77">
        <v>90123</v>
      </c>
      <c r="H77">
        <v>938679</v>
      </c>
      <c r="I77">
        <v>-58318</v>
      </c>
      <c r="J77">
        <v>0</v>
      </c>
      <c r="K77">
        <v>-58318</v>
      </c>
      <c r="L77" s="15">
        <v>2425306.7000000002</v>
      </c>
      <c r="M77" s="15">
        <v>0</v>
      </c>
      <c r="N77" s="15">
        <v>73101.820000000007</v>
      </c>
      <c r="O77" s="15">
        <v>0</v>
      </c>
      <c r="P77" s="15">
        <v>229841.01</v>
      </c>
      <c r="Q77" s="15">
        <v>31004.43</v>
      </c>
      <c r="R77" s="15">
        <v>41736.400000000001</v>
      </c>
      <c r="S77" s="15">
        <v>2831.18</v>
      </c>
      <c r="T77" s="15">
        <v>20452.75</v>
      </c>
      <c r="U77" s="15">
        <v>7603.18</v>
      </c>
      <c r="V77" s="15">
        <v>0</v>
      </c>
      <c r="W77" s="15">
        <v>0</v>
      </c>
      <c r="X77" s="15">
        <v>21093</v>
      </c>
      <c r="Y77" s="15">
        <v>555</v>
      </c>
      <c r="Z77" s="15">
        <v>0</v>
      </c>
      <c r="AA77" s="15">
        <v>0</v>
      </c>
      <c r="AB77" s="15">
        <v>0</v>
      </c>
      <c r="AC77" s="15">
        <v>0</v>
      </c>
      <c r="AD77" s="15">
        <v>0</v>
      </c>
      <c r="AE77" s="15">
        <v>36762.5</v>
      </c>
      <c r="AF77" s="15">
        <v>52436</v>
      </c>
      <c r="AG77" s="202">
        <f t="shared" si="23"/>
        <v>2942723.9700000007</v>
      </c>
      <c r="AH77" s="15">
        <v>1355891.22</v>
      </c>
      <c r="AI77" s="15">
        <v>0</v>
      </c>
      <c r="AJ77" s="15">
        <v>703753.06</v>
      </c>
      <c r="AK77" s="15">
        <v>15788.48</v>
      </c>
      <c r="AL77" s="15">
        <v>52340.71</v>
      </c>
      <c r="AM77" s="15">
        <v>0</v>
      </c>
      <c r="AN77" s="15">
        <v>162382.97</v>
      </c>
      <c r="AO77" s="15">
        <v>23741.05</v>
      </c>
      <c r="AP77" s="15">
        <v>2715.38</v>
      </c>
      <c r="AQ77" s="15">
        <v>639.1</v>
      </c>
      <c r="AR77" s="15">
        <v>0</v>
      </c>
      <c r="AS77" s="15">
        <v>20859.96</v>
      </c>
      <c r="AT77" s="15">
        <v>3468.58</v>
      </c>
      <c r="AU77" s="15">
        <v>62584.29</v>
      </c>
      <c r="AV77" s="15">
        <v>4752.05</v>
      </c>
      <c r="AW77" s="15">
        <v>80895.990000000005</v>
      </c>
      <c r="AX77" s="15">
        <v>34500</v>
      </c>
      <c r="AY77" s="15">
        <v>4019.44</v>
      </c>
      <c r="AZ77" s="15">
        <v>40127.199999999997</v>
      </c>
      <c r="BA77" s="15">
        <v>18102.53</v>
      </c>
      <c r="BB77" s="15"/>
      <c r="BC77" s="15"/>
      <c r="BD77" s="15"/>
      <c r="BE77" s="15"/>
      <c r="BF77" s="15"/>
      <c r="BG77" s="15"/>
      <c r="BH77" s="15"/>
      <c r="BI77" s="15">
        <v>0</v>
      </c>
      <c r="BJ77" s="15">
        <v>25301.55</v>
      </c>
      <c r="BK77" s="15">
        <v>14972.45</v>
      </c>
      <c r="BL77" s="15">
        <v>8115.14</v>
      </c>
      <c r="BM77" s="15">
        <v>141496.56</v>
      </c>
      <c r="BN77" s="15">
        <v>78997.13</v>
      </c>
      <c r="BO77" s="15">
        <v>183042.81</v>
      </c>
      <c r="BP77" s="15">
        <v>58508.52</v>
      </c>
      <c r="BQ77" s="15">
        <v>0</v>
      </c>
      <c r="BR77" s="15">
        <v>0</v>
      </c>
      <c r="BS77" s="15">
        <v>0</v>
      </c>
      <c r="BT77" s="15">
        <v>0</v>
      </c>
      <c r="BU77" s="15">
        <v>0</v>
      </c>
      <c r="BV77" s="202">
        <f t="shared" si="24"/>
        <v>3096996.1700000004</v>
      </c>
      <c r="BW77" s="202">
        <f t="shared" si="25"/>
        <v>-154272.19999999972</v>
      </c>
      <c r="BX77" s="202">
        <f t="shared" si="19"/>
        <v>-212590.19999999972</v>
      </c>
      <c r="BY77" s="202">
        <f t="shared" si="20"/>
        <v>0</v>
      </c>
      <c r="BZ77" s="202">
        <f t="shared" si="21"/>
        <v>-212590.19999999972</v>
      </c>
      <c r="CA77" s="15">
        <v>21324</v>
      </c>
      <c r="CB77" s="15">
        <v>8828.5</v>
      </c>
      <c r="CC77" s="15">
        <v>0</v>
      </c>
      <c r="CD77" s="15">
        <v>0</v>
      </c>
      <c r="CE77" s="202">
        <f t="shared" si="26"/>
        <v>8828.5</v>
      </c>
      <c r="CF77" s="15">
        <v>0</v>
      </c>
      <c r="CG77" s="15">
        <v>0</v>
      </c>
      <c r="CH77" s="15">
        <v>0</v>
      </c>
      <c r="CI77" s="15">
        <v>2153.66</v>
      </c>
      <c r="CJ77" s="202">
        <f t="shared" si="27"/>
        <v>2153.66</v>
      </c>
      <c r="CK77" s="15">
        <f t="shared" si="28"/>
        <v>6674.84</v>
      </c>
      <c r="CL77" s="203">
        <f t="shared" si="29"/>
        <v>27998.84</v>
      </c>
      <c r="CM77" s="203">
        <f t="shared" si="22"/>
        <v>-184591.35999999972</v>
      </c>
      <c r="CP77">
        <f>_xlfn.XLOOKUP(D77,'2024-25 Budgets'!$5:$5,'2024-25 Budgets'!$68:$68)</f>
        <v>-212590</v>
      </c>
      <c r="CQ77">
        <f>_xlfn.XLOOKUP(D77,'2024-25 Budgets'!$5:$5,'2024-25 Budgets'!$85:$85)</f>
        <v>0</v>
      </c>
      <c r="CR77">
        <f t="shared" si="30"/>
        <v>-212590</v>
      </c>
      <c r="CT77" s="203">
        <f t="shared" si="31"/>
        <v>0.19999999972060323</v>
      </c>
      <c r="CU77" s="203">
        <f t="shared" si="32"/>
        <v>-27998.84</v>
      </c>
      <c r="CV77" s="203">
        <f t="shared" si="33"/>
        <v>-27998.640000000276</v>
      </c>
    </row>
    <row r="78" spans="1:100">
      <c r="A78" s="205" t="s">
        <v>192</v>
      </c>
      <c r="B78" t="s">
        <v>124</v>
      </c>
      <c r="C78">
        <v>101298</v>
      </c>
      <c r="D78" s="3">
        <v>3022054</v>
      </c>
      <c r="E78" s="3">
        <v>2054</v>
      </c>
      <c r="F78">
        <v>10109</v>
      </c>
      <c r="G78">
        <v>90109</v>
      </c>
      <c r="H78">
        <v>938637</v>
      </c>
      <c r="I78">
        <v>74277</v>
      </c>
      <c r="J78">
        <v>0</v>
      </c>
      <c r="K78">
        <v>74277</v>
      </c>
      <c r="L78" s="15">
        <v>1071535.17</v>
      </c>
      <c r="M78" s="15">
        <v>0</v>
      </c>
      <c r="N78" s="15">
        <v>75512.41</v>
      </c>
      <c r="O78" s="15">
        <v>0</v>
      </c>
      <c r="P78" s="15">
        <v>18490.02</v>
      </c>
      <c r="Q78" s="15">
        <v>1260</v>
      </c>
      <c r="R78" s="15">
        <v>41178.120000000003</v>
      </c>
      <c r="S78" s="15">
        <v>38487.14</v>
      </c>
      <c r="T78" s="15">
        <v>29207.02</v>
      </c>
      <c r="U78" s="15">
        <v>11257.72</v>
      </c>
      <c r="V78" s="15">
        <v>2015.5</v>
      </c>
      <c r="W78" s="15">
        <v>0</v>
      </c>
      <c r="X78" s="15">
        <v>29192.949999999997</v>
      </c>
      <c r="Y78" s="15">
        <v>24701.18</v>
      </c>
      <c r="Z78" s="15">
        <v>0</v>
      </c>
      <c r="AA78" s="15">
        <v>0</v>
      </c>
      <c r="AB78" s="15">
        <v>0</v>
      </c>
      <c r="AC78" s="15">
        <v>0</v>
      </c>
      <c r="AD78" s="15">
        <v>0</v>
      </c>
      <c r="AE78" s="15">
        <v>3275.63</v>
      </c>
      <c r="AF78" s="15">
        <v>52063</v>
      </c>
      <c r="AG78" s="202">
        <f t="shared" si="23"/>
        <v>1398175.8599999996</v>
      </c>
      <c r="AH78" s="15">
        <v>632051.6</v>
      </c>
      <c r="AI78" s="15">
        <v>0</v>
      </c>
      <c r="AJ78" s="15">
        <v>174028.75</v>
      </c>
      <c r="AK78" s="15">
        <v>44326.6</v>
      </c>
      <c r="AL78" s="15">
        <v>65187.199999999997</v>
      </c>
      <c r="AM78" s="15">
        <v>0</v>
      </c>
      <c r="AN78" s="15">
        <v>48199.13</v>
      </c>
      <c r="AO78" s="15">
        <v>4545.54</v>
      </c>
      <c r="AP78" s="15">
        <v>927</v>
      </c>
      <c r="AQ78" s="15">
        <v>2731.93</v>
      </c>
      <c r="AR78" s="15">
        <v>0</v>
      </c>
      <c r="AS78" s="15">
        <v>22915.3</v>
      </c>
      <c r="AT78" s="15">
        <v>196.64</v>
      </c>
      <c r="AU78" s="15">
        <v>19019.57</v>
      </c>
      <c r="AV78" s="15">
        <v>4534.3</v>
      </c>
      <c r="AW78" s="15">
        <v>18823.09</v>
      </c>
      <c r="AX78" s="15">
        <v>19086.75</v>
      </c>
      <c r="AY78" s="15">
        <v>11094.87</v>
      </c>
      <c r="AZ78" s="15">
        <v>41167.160000000003</v>
      </c>
      <c r="BA78" s="15">
        <v>13590</v>
      </c>
      <c r="BB78" s="15"/>
      <c r="BC78" s="15"/>
      <c r="BD78" s="15"/>
      <c r="BE78" s="15"/>
      <c r="BF78" s="15"/>
      <c r="BG78" s="15"/>
      <c r="BH78" s="15"/>
      <c r="BI78" s="15">
        <v>0</v>
      </c>
      <c r="BJ78" s="15">
        <v>11283.57</v>
      </c>
      <c r="BK78" s="15">
        <v>7933.56</v>
      </c>
      <c r="BL78" s="15">
        <v>11896.91</v>
      </c>
      <c r="BM78" s="15">
        <v>74169.73000000001</v>
      </c>
      <c r="BN78" s="15">
        <v>11627.21</v>
      </c>
      <c r="BO78" s="15">
        <v>152045.88</v>
      </c>
      <c r="BP78" s="15">
        <v>15803.4</v>
      </c>
      <c r="BQ78" s="15">
        <v>0</v>
      </c>
      <c r="BR78" s="15">
        <v>0</v>
      </c>
      <c r="BS78" s="15">
        <v>0</v>
      </c>
      <c r="BT78" s="15">
        <v>0</v>
      </c>
      <c r="BU78" s="15">
        <v>0</v>
      </c>
      <c r="BV78" s="202">
        <f t="shared" si="24"/>
        <v>1407185.69</v>
      </c>
      <c r="BW78" s="202">
        <f t="shared" si="25"/>
        <v>-9009.8300000003073</v>
      </c>
      <c r="BX78" s="202">
        <f t="shared" si="19"/>
        <v>65267.169999999693</v>
      </c>
      <c r="BY78" s="202">
        <f t="shared" si="20"/>
        <v>0</v>
      </c>
      <c r="BZ78" s="202">
        <f t="shared" si="21"/>
        <v>65267.169999999693</v>
      </c>
      <c r="CA78" s="15">
        <v>30508</v>
      </c>
      <c r="CB78" s="15">
        <v>6328.75</v>
      </c>
      <c r="CC78" s="15">
        <v>0</v>
      </c>
      <c r="CD78" s="15">
        <v>0</v>
      </c>
      <c r="CE78" s="202">
        <f t="shared" si="26"/>
        <v>6328.75</v>
      </c>
      <c r="CF78" s="15">
        <v>0</v>
      </c>
      <c r="CG78" s="15">
        <v>23773</v>
      </c>
      <c r="CH78" s="15">
        <v>0</v>
      </c>
      <c r="CI78" s="15">
        <v>6109.5</v>
      </c>
      <c r="CJ78" s="202">
        <f t="shared" si="27"/>
        <v>29882.5</v>
      </c>
      <c r="CK78" s="15">
        <f t="shared" si="28"/>
        <v>-23553.75</v>
      </c>
      <c r="CL78" s="203">
        <f t="shared" si="29"/>
        <v>6954.25</v>
      </c>
      <c r="CM78" s="203">
        <f t="shared" si="22"/>
        <v>72221.419999999693</v>
      </c>
      <c r="CP78">
        <f>_xlfn.XLOOKUP(D78,'2024-25 Budgets'!$5:$5,'2024-25 Budgets'!$68:$68)</f>
        <v>65267</v>
      </c>
      <c r="CQ78">
        <f>_xlfn.XLOOKUP(D78,'2024-25 Budgets'!$5:$5,'2024-25 Budgets'!$85:$85)</f>
        <v>6954</v>
      </c>
      <c r="CR78">
        <f t="shared" si="30"/>
        <v>72221</v>
      </c>
      <c r="CT78" s="203">
        <f t="shared" si="31"/>
        <v>-0.16999999969266355</v>
      </c>
      <c r="CU78" s="203">
        <f t="shared" si="32"/>
        <v>-0.25</v>
      </c>
      <c r="CV78" s="203">
        <f t="shared" si="33"/>
        <v>-0.41999999969266355</v>
      </c>
    </row>
    <row r="79" spans="1:100">
      <c r="A79" s="205" t="s">
        <v>193</v>
      </c>
      <c r="B79" t="s">
        <v>194</v>
      </c>
      <c r="C79">
        <v>133749</v>
      </c>
      <c r="D79" s="3">
        <v>3021102</v>
      </c>
      <c r="E79" s="3">
        <v>1102</v>
      </c>
      <c r="F79">
        <v>10185</v>
      </c>
      <c r="G79">
        <v>90185</v>
      </c>
      <c r="H79">
        <v>938705</v>
      </c>
      <c r="I79">
        <v>93584</v>
      </c>
      <c r="J79">
        <v>0</v>
      </c>
      <c r="K79">
        <v>93584</v>
      </c>
      <c r="L79" s="15">
        <v>512353.73</v>
      </c>
      <c r="M79" s="15">
        <v>0</v>
      </c>
      <c r="N79" s="15">
        <v>53743.74</v>
      </c>
      <c r="O79" s="15">
        <v>0</v>
      </c>
      <c r="P79" s="15">
        <v>7133.48</v>
      </c>
      <c r="Q79" s="15">
        <v>0</v>
      </c>
      <c r="R79" s="15">
        <v>128613</v>
      </c>
      <c r="S79" s="15">
        <v>0</v>
      </c>
      <c r="T79" s="15">
        <v>107290.53</v>
      </c>
      <c r="U79" s="15">
        <v>0</v>
      </c>
      <c r="V79" s="15">
        <v>0</v>
      </c>
      <c r="W79" s="15">
        <v>0</v>
      </c>
      <c r="X79" s="15">
        <v>314</v>
      </c>
      <c r="Y79" s="15">
        <v>135</v>
      </c>
      <c r="Z79" s="15">
        <v>0</v>
      </c>
      <c r="AA79" s="15">
        <v>0</v>
      </c>
      <c r="AB79" s="15">
        <v>0</v>
      </c>
      <c r="AC79" s="15">
        <v>0</v>
      </c>
      <c r="AD79" s="15">
        <v>0</v>
      </c>
      <c r="AE79" s="15">
        <v>7248.43</v>
      </c>
      <c r="AF79" s="15">
        <v>0</v>
      </c>
      <c r="AG79" s="202">
        <f t="shared" si="23"/>
        <v>816831.91</v>
      </c>
      <c r="AH79" s="15">
        <v>584477.06999999995</v>
      </c>
      <c r="AI79" s="15">
        <v>0</v>
      </c>
      <c r="AJ79" s="15">
        <v>42486.62</v>
      </c>
      <c r="AK79" s="15">
        <v>0</v>
      </c>
      <c r="AL79" s="15">
        <v>32211.88</v>
      </c>
      <c r="AM79" s="15">
        <v>0</v>
      </c>
      <c r="AN79" s="15">
        <v>8687.0300000000007</v>
      </c>
      <c r="AO79" s="15">
        <v>13433.85</v>
      </c>
      <c r="AP79" s="15">
        <v>7817.91</v>
      </c>
      <c r="AQ79" s="15">
        <v>4202</v>
      </c>
      <c r="AR79" s="15">
        <v>0</v>
      </c>
      <c r="AS79" s="15">
        <v>10667.39</v>
      </c>
      <c r="AT79" s="15">
        <v>0</v>
      </c>
      <c r="AU79" s="15">
        <v>8.49</v>
      </c>
      <c r="AV79" s="15">
        <v>0</v>
      </c>
      <c r="AW79" s="15">
        <v>0</v>
      </c>
      <c r="AX79" s="15">
        <v>0</v>
      </c>
      <c r="AY79" s="15">
        <v>118212.92</v>
      </c>
      <c r="AZ79" s="15">
        <v>14418.29</v>
      </c>
      <c r="BA79" s="15">
        <v>11068.72</v>
      </c>
      <c r="BB79" s="15"/>
      <c r="BC79" s="15"/>
      <c r="BD79" s="15"/>
      <c r="BE79" s="15"/>
      <c r="BF79" s="15"/>
      <c r="BG79" s="15"/>
      <c r="BH79" s="15"/>
      <c r="BI79" s="15">
        <v>1331.74</v>
      </c>
      <c r="BJ79" s="15">
        <v>9298.2800000000007</v>
      </c>
      <c r="BK79" s="15">
        <v>621</v>
      </c>
      <c r="BL79" s="15">
        <v>167.5</v>
      </c>
      <c r="BM79" s="15">
        <v>1120.0999999999999</v>
      </c>
      <c r="BN79" s="15">
        <v>20700.5</v>
      </c>
      <c r="BO79" s="15">
        <v>24273.23</v>
      </c>
      <c r="BP79" s="15">
        <v>41317.769999999997</v>
      </c>
      <c r="BQ79" s="15">
        <v>1671.44</v>
      </c>
      <c r="BR79" s="15">
        <v>0</v>
      </c>
      <c r="BS79" s="15">
        <v>0</v>
      </c>
      <c r="BT79" s="15">
        <v>0</v>
      </c>
      <c r="BU79" s="15">
        <v>0</v>
      </c>
      <c r="BV79" s="202">
        <f t="shared" si="24"/>
        <v>948193.73</v>
      </c>
      <c r="BW79" s="202">
        <f t="shared" si="25"/>
        <v>-131361.81999999995</v>
      </c>
      <c r="BX79" s="202">
        <f t="shared" si="19"/>
        <v>-37777.819999999949</v>
      </c>
      <c r="BY79" s="202">
        <f t="shared" si="20"/>
        <v>0</v>
      </c>
      <c r="BZ79" s="202">
        <f t="shared" si="21"/>
        <v>-37777.819999999949</v>
      </c>
      <c r="CA79" s="15">
        <v>16536</v>
      </c>
      <c r="CB79" s="15">
        <v>4978.75</v>
      </c>
      <c r="CC79" s="15">
        <v>0</v>
      </c>
      <c r="CD79" s="15">
        <v>0</v>
      </c>
      <c r="CE79" s="202">
        <f t="shared" si="26"/>
        <v>4978.75</v>
      </c>
      <c r="CF79" s="15"/>
      <c r="CG79" s="15"/>
      <c r="CH79" s="15"/>
      <c r="CI79" s="15"/>
      <c r="CJ79" s="202">
        <f t="shared" si="27"/>
        <v>0</v>
      </c>
      <c r="CK79" s="15">
        <f t="shared" si="28"/>
        <v>4978.75</v>
      </c>
      <c r="CL79" s="203">
        <f t="shared" si="29"/>
        <v>21514.75</v>
      </c>
      <c r="CM79" s="203">
        <f t="shared" si="22"/>
        <v>-16263.069999999949</v>
      </c>
      <c r="CT79" s="203"/>
      <c r="CU79" s="203"/>
      <c r="CV79" s="203"/>
    </row>
    <row r="80" spans="1:100">
      <c r="A80" s="205" t="s">
        <v>195</v>
      </c>
      <c r="B80" t="s">
        <v>194</v>
      </c>
      <c r="C80">
        <v>101255</v>
      </c>
      <c r="D80" s="3">
        <v>3021100</v>
      </c>
      <c r="E80" s="3">
        <v>1100</v>
      </c>
      <c r="F80">
        <v>10188</v>
      </c>
      <c r="G80">
        <v>90188</v>
      </c>
      <c r="H80">
        <v>938706</v>
      </c>
      <c r="I80">
        <v>510786</v>
      </c>
      <c r="J80">
        <v>0</v>
      </c>
      <c r="K80">
        <v>510786</v>
      </c>
      <c r="L80" s="15">
        <v>1835544.02</v>
      </c>
      <c r="M80" s="15">
        <v>0</v>
      </c>
      <c r="N80" s="15">
        <v>1190293.82</v>
      </c>
      <c r="O80" s="15">
        <v>0</v>
      </c>
      <c r="P80" s="15">
        <v>24272.47</v>
      </c>
      <c r="Q80" s="15">
        <v>0</v>
      </c>
      <c r="R80" s="15">
        <v>57026</v>
      </c>
      <c r="S80" s="15">
        <v>309.38</v>
      </c>
      <c r="T80" s="15">
        <v>273841.36</v>
      </c>
      <c r="U80" s="15">
        <v>991.57</v>
      </c>
      <c r="V80" s="15">
        <v>7958</v>
      </c>
      <c r="W80" s="15">
        <v>3792</v>
      </c>
      <c r="X80" s="15">
        <v>0</v>
      </c>
      <c r="Y80" s="15">
        <v>0</v>
      </c>
      <c r="Z80" s="15">
        <v>0</v>
      </c>
      <c r="AA80" s="15">
        <v>0</v>
      </c>
      <c r="AB80" s="15">
        <v>0</v>
      </c>
      <c r="AC80" s="15">
        <v>0</v>
      </c>
      <c r="AD80" s="15">
        <v>0</v>
      </c>
      <c r="AE80" s="15">
        <v>0</v>
      </c>
      <c r="AF80" s="15">
        <v>30134.69</v>
      </c>
      <c r="AG80" s="202">
        <f t="shared" si="23"/>
        <v>3424163.3099999996</v>
      </c>
      <c r="AH80" s="15">
        <v>1903429.64</v>
      </c>
      <c r="AI80" s="15">
        <v>126551.11</v>
      </c>
      <c r="AJ80" s="15">
        <v>539656.18000000005</v>
      </c>
      <c r="AK80" s="15">
        <v>41100.080000000002</v>
      </c>
      <c r="AL80" s="15">
        <v>155353.62</v>
      </c>
      <c r="AM80" s="15">
        <v>0</v>
      </c>
      <c r="AN80" s="15">
        <v>0</v>
      </c>
      <c r="AO80" s="15">
        <v>29523.02</v>
      </c>
      <c r="AP80" s="15">
        <v>16121.1</v>
      </c>
      <c r="AQ80" s="15">
        <v>38587.56</v>
      </c>
      <c r="AR80" s="15">
        <v>1794</v>
      </c>
      <c r="AS80" s="15">
        <v>5443.55</v>
      </c>
      <c r="AT80" s="15">
        <v>316.16000000000003</v>
      </c>
      <c r="AU80" s="15">
        <v>45830.81</v>
      </c>
      <c r="AV80" s="15">
        <v>3071.47</v>
      </c>
      <c r="AW80" s="15">
        <v>37776.26</v>
      </c>
      <c r="AX80" s="15">
        <v>0</v>
      </c>
      <c r="AY80" s="15">
        <v>11051.83</v>
      </c>
      <c r="AZ80" s="15">
        <v>50809.84</v>
      </c>
      <c r="BA80" s="15">
        <v>23092.86</v>
      </c>
      <c r="BB80" s="15"/>
      <c r="BC80" s="15"/>
      <c r="BD80" s="15"/>
      <c r="BE80" s="15"/>
      <c r="BF80" s="15"/>
      <c r="BG80" s="15"/>
      <c r="BH80" s="15"/>
      <c r="BI80" s="15">
        <v>8971.57</v>
      </c>
      <c r="BJ80" s="15">
        <v>31808.720000000001</v>
      </c>
      <c r="BK80" s="15">
        <v>5561</v>
      </c>
      <c r="BL80" s="15">
        <v>3158.41</v>
      </c>
      <c r="BM80" s="15">
        <v>24745.41</v>
      </c>
      <c r="BN80" s="15">
        <v>181824.58</v>
      </c>
      <c r="BO80" s="15">
        <v>160834.26999999999</v>
      </c>
      <c r="BP80" s="15">
        <v>46339.32</v>
      </c>
      <c r="BQ80" s="15">
        <v>0</v>
      </c>
      <c r="BR80" s="15">
        <v>0</v>
      </c>
      <c r="BS80" s="15">
        <v>0</v>
      </c>
      <c r="BT80" s="15">
        <v>0</v>
      </c>
      <c r="BU80" s="15">
        <v>0</v>
      </c>
      <c r="BV80" s="202">
        <f t="shared" si="24"/>
        <v>3492752.3700000006</v>
      </c>
      <c r="BW80" s="202">
        <f t="shared" si="25"/>
        <v>-68589.060000000987</v>
      </c>
      <c r="BX80" s="202">
        <f t="shared" si="19"/>
        <v>442196.93999999901</v>
      </c>
      <c r="BY80" s="202">
        <f t="shared" si="20"/>
        <v>0</v>
      </c>
      <c r="BZ80" s="202">
        <f t="shared" si="21"/>
        <v>442196.93999999901</v>
      </c>
      <c r="CA80" s="15">
        <v>56714</v>
      </c>
      <c r="CB80" s="15">
        <v>7839.06</v>
      </c>
      <c r="CC80" s="15">
        <v>0</v>
      </c>
      <c r="CD80" s="15">
        <v>0</v>
      </c>
      <c r="CE80" s="202">
        <f t="shared" si="26"/>
        <v>7839.06</v>
      </c>
      <c r="CF80" s="15">
        <v>0</v>
      </c>
      <c r="CG80" s="15">
        <v>14250</v>
      </c>
      <c r="CH80" s="15">
        <v>0</v>
      </c>
      <c r="CI80" s="15">
        <v>0</v>
      </c>
      <c r="CJ80" s="202">
        <f t="shared" si="27"/>
        <v>14250</v>
      </c>
      <c r="CK80" s="15">
        <f t="shared" si="28"/>
        <v>-6410.94</v>
      </c>
      <c r="CL80" s="203">
        <f t="shared" si="29"/>
        <v>50303.06</v>
      </c>
      <c r="CM80" s="203">
        <f t="shared" si="22"/>
        <v>492499.99999999901</v>
      </c>
      <c r="CP80">
        <f>_xlfn.XLOOKUP(D80,'2024-25 Budgets'!$5:$5,'2024-25 Budgets'!$68:$68)</f>
        <v>442197</v>
      </c>
      <c r="CQ80">
        <f>_xlfn.XLOOKUP(D80,'2024-25 Budgets'!$5:$5,'2024-25 Budgets'!$85:$85)</f>
        <v>50303</v>
      </c>
      <c r="CR80">
        <f t="shared" si="30"/>
        <v>492500</v>
      </c>
      <c r="CT80" s="203">
        <f t="shared" si="31"/>
        <v>6.0000000987201929E-2</v>
      </c>
      <c r="CU80" s="203">
        <f t="shared" si="32"/>
        <v>-5.9999999997671694E-2</v>
      </c>
      <c r="CV80" s="203">
        <f t="shared" si="33"/>
        <v>9.8953023552894592E-10</v>
      </c>
    </row>
    <row r="81" spans="1:100">
      <c r="A81" s="205" t="s">
        <v>197</v>
      </c>
      <c r="B81" t="s">
        <v>196</v>
      </c>
      <c r="C81">
        <v>101362</v>
      </c>
      <c r="D81" s="3">
        <v>3025405</v>
      </c>
      <c r="E81" s="3">
        <v>5405</v>
      </c>
      <c r="F81">
        <v>10145</v>
      </c>
      <c r="G81">
        <v>90145</v>
      </c>
      <c r="H81">
        <v>938690</v>
      </c>
      <c r="I81">
        <v>961936</v>
      </c>
      <c r="J81">
        <v>-4590</v>
      </c>
      <c r="K81">
        <v>957346</v>
      </c>
      <c r="L81" s="15">
        <v>6068398.1200000001</v>
      </c>
      <c r="M81" s="15">
        <v>1720519.96</v>
      </c>
      <c r="N81" s="15">
        <v>223912.28</v>
      </c>
      <c r="O81" s="15">
        <v>0</v>
      </c>
      <c r="P81" s="15">
        <v>148780.01999999999</v>
      </c>
      <c r="Q81" s="15">
        <v>18068.349999999999</v>
      </c>
      <c r="R81" s="15">
        <v>8807.39</v>
      </c>
      <c r="S81" s="15">
        <v>7093.6</v>
      </c>
      <c r="T81" s="15">
        <v>60056.490000000005</v>
      </c>
      <c r="U81" s="15">
        <v>418229.01</v>
      </c>
      <c r="V81" s="15">
        <v>0</v>
      </c>
      <c r="W81" s="15">
        <v>11450</v>
      </c>
      <c r="X81" s="15">
        <v>71201.289999999994</v>
      </c>
      <c r="Y81" s="15">
        <v>0</v>
      </c>
      <c r="Z81" s="15">
        <v>0</v>
      </c>
      <c r="AA81" s="15">
        <v>0</v>
      </c>
      <c r="AB81" s="15">
        <v>0</v>
      </c>
      <c r="AC81" s="15">
        <v>0</v>
      </c>
      <c r="AD81" s="15">
        <v>0</v>
      </c>
      <c r="AE81" s="15">
        <v>42215.5</v>
      </c>
      <c r="AF81" s="15">
        <v>0</v>
      </c>
      <c r="AG81" s="202">
        <f t="shared" si="23"/>
        <v>8798732.0099999979</v>
      </c>
      <c r="AH81" s="15">
        <v>5084545.9400000004</v>
      </c>
      <c r="AI81" s="15">
        <v>0</v>
      </c>
      <c r="AJ81" s="15">
        <v>812512.61</v>
      </c>
      <c r="AK81" s="15">
        <v>148953.41</v>
      </c>
      <c r="AL81" s="15">
        <v>703742.25</v>
      </c>
      <c r="AM81" s="15">
        <v>194058.63</v>
      </c>
      <c r="AN81" s="15">
        <v>0</v>
      </c>
      <c r="AO81" s="15">
        <v>73575.759999999995</v>
      </c>
      <c r="AP81" s="15">
        <v>9294.7999999999993</v>
      </c>
      <c r="AQ81" s="15">
        <v>1288.8</v>
      </c>
      <c r="AR81" s="15">
        <v>0</v>
      </c>
      <c r="AS81" s="15">
        <v>77912.509999999995</v>
      </c>
      <c r="AT81" s="15">
        <v>45569.21</v>
      </c>
      <c r="AU81" s="15">
        <v>137750.63</v>
      </c>
      <c r="AV81" s="15">
        <v>13546.77</v>
      </c>
      <c r="AW81" s="15">
        <v>210474.83</v>
      </c>
      <c r="AX81" s="15">
        <v>25998.26</v>
      </c>
      <c r="AY81" s="15">
        <v>59961.599999999999</v>
      </c>
      <c r="AZ81" s="15">
        <v>230813.55</v>
      </c>
      <c r="BA81" s="15">
        <v>66257.87</v>
      </c>
      <c r="BB81" s="15"/>
      <c r="BC81" s="15"/>
      <c r="BD81" s="15"/>
      <c r="BE81" s="15"/>
      <c r="BF81" s="15"/>
      <c r="BG81" s="15"/>
      <c r="BH81" s="15"/>
      <c r="BI81" s="15">
        <v>147256.78999999998</v>
      </c>
      <c r="BJ81" s="15">
        <v>51579.53</v>
      </c>
      <c r="BK81" s="15">
        <v>73478.91</v>
      </c>
      <c r="BL81" s="15">
        <v>0</v>
      </c>
      <c r="BM81" s="15">
        <v>316502.37</v>
      </c>
      <c r="BN81" s="15">
        <v>47729.47</v>
      </c>
      <c r="BO81" s="15">
        <v>141330.25</v>
      </c>
      <c r="BP81" s="15">
        <v>56643.96</v>
      </c>
      <c r="BQ81" s="15">
        <v>0</v>
      </c>
      <c r="BR81" s="15">
        <v>0</v>
      </c>
      <c r="BS81" s="15">
        <v>0</v>
      </c>
      <c r="BT81" s="15">
        <v>0</v>
      </c>
      <c r="BU81" s="15">
        <v>0</v>
      </c>
      <c r="BV81" s="202">
        <f t="shared" si="24"/>
        <v>8730778.7100000009</v>
      </c>
      <c r="BW81" s="202">
        <f t="shared" si="25"/>
        <v>67953.29999999702</v>
      </c>
      <c r="BX81" s="202">
        <f t="shared" si="19"/>
        <v>1029889.299999997</v>
      </c>
      <c r="BY81" s="202">
        <f t="shared" si="20"/>
        <v>-4590</v>
      </c>
      <c r="BZ81" s="202">
        <f t="shared" si="21"/>
        <v>1025299.299999997</v>
      </c>
      <c r="CA81" s="15">
        <v>0</v>
      </c>
      <c r="CB81" s="15"/>
      <c r="CC81" s="15"/>
      <c r="CD81" s="15"/>
      <c r="CE81" s="202">
        <f t="shared" si="26"/>
        <v>0</v>
      </c>
      <c r="CF81" s="15"/>
      <c r="CG81" s="15"/>
      <c r="CH81" s="15"/>
      <c r="CI81" s="15"/>
      <c r="CJ81" s="202">
        <f t="shared" si="27"/>
        <v>0</v>
      </c>
      <c r="CK81" s="15">
        <f t="shared" si="28"/>
        <v>0</v>
      </c>
      <c r="CL81" s="203">
        <f t="shared" si="29"/>
        <v>0</v>
      </c>
      <c r="CM81" s="203">
        <f t="shared" si="22"/>
        <v>1025299.299999997</v>
      </c>
      <c r="CP81">
        <f>_xlfn.XLOOKUP(D81,'2024-25 Budgets'!$5:$5,'2024-25 Budgets'!$68:$68)</f>
        <v>1025300</v>
      </c>
      <c r="CQ81">
        <f>_xlfn.XLOOKUP(D81,'2024-25 Budgets'!$5:$5,'2024-25 Budgets'!$85:$85)</f>
        <v>0</v>
      </c>
      <c r="CR81">
        <f t="shared" si="30"/>
        <v>1025300</v>
      </c>
      <c r="CT81" s="203">
        <f t="shared" si="31"/>
        <v>0.70000000298023224</v>
      </c>
      <c r="CU81" s="203">
        <f t="shared" si="32"/>
        <v>0</v>
      </c>
      <c r="CV81" s="203">
        <f t="shared" si="33"/>
        <v>0.70000000298023224</v>
      </c>
    </row>
    <row r="82" spans="1:100">
      <c r="A82" s="205" t="s">
        <v>198</v>
      </c>
      <c r="B82" t="s">
        <v>196</v>
      </c>
      <c r="C82">
        <v>101345</v>
      </c>
      <c r="D82" s="3">
        <v>3024003</v>
      </c>
      <c r="E82" s="3">
        <v>4003</v>
      </c>
      <c r="F82">
        <v>10139</v>
      </c>
      <c r="G82">
        <v>90139</v>
      </c>
      <c r="H82">
        <v>938683</v>
      </c>
      <c r="I82">
        <v>232723</v>
      </c>
      <c r="J82">
        <v>0</v>
      </c>
      <c r="K82">
        <v>232723</v>
      </c>
      <c r="L82" s="15">
        <v>5871339.5700000003</v>
      </c>
      <c r="M82" s="15">
        <v>0</v>
      </c>
      <c r="N82" s="15">
        <v>437663.84</v>
      </c>
      <c r="O82" s="15">
        <v>0</v>
      </c>
      <c r="P82" s="15">
        <v>337128.48</v>
      </c>
      <c r="Q82" s="15">
        <v>1050</v>
      </c>
      <c r="R82" s="15">
        <v>184634.05</v>
      </c>
      <c r="S82" s="15">
        <v>14400</v>
      </c>
      <c r="T82" s="15">
        <v>2791.65</v>
      </c>
      <c r="U82" s="15">
        <v>145982.9</v>
      </c>
      <c r="V82" s="15">
        <v>0</v>
      </c>
      <c r="W82" s="15">
        <v>0</v>
      </c>
      <c r="X82" s="15">
        <v>59144.32</v>
      </c>
      <c r="Y82" s="15">
        <v>53242.31</v>
      </c>
      <c r="Z82" s="15">
        <v>0</v>
      </c>
      <c r="AA82" s="15">
        <v>0</v>
      </c>
      <c r="AB82" s="15">
        <v>0</v>
      </c>
      <c r="AC82" s="15">
        <v>0</v>
      </c>
      <c r="AD82" s="15">
        <v>0</v>
      </c>
      <c r="AE82" s="15">
        <v>122686.25</v>
      </c>
      <c r="AF82" s="15">
        <v>0</v>
      </c>
      <c r="AG82" s="202">
        <f t="shared" si="23"/>
        <v>7230063.370000001</v>
      </c>
      <c r="AH82" s="15">
        <v>3837104.82</v>
      </c>
      <c r="AI82" s="15">
        <v>0</v>
      </c>
      <c r="AJ82" s="15">
        <v>1051130.23</v>
      </c>
      <c r="AK82" s="15">
        <v>89226.89</v>
      </c>
      <c r="AL82" s="15">
        <v>508195.99</v>
      </c>
      <c r="AM82" s="15">
        <v>0</v>
      </c>
      <c r="AN82" s="15">
        <v>46041.64</v>
      </c>
      <c r="AO82" s="15">
        <v>54583.67</v>
      </c>
      <c r="AP82" s="15">
        <v>12921.45</v>
      </c>
      <c r="AQ82" s="15">
        <v>1065.5999999999999</v>
      </c>
      <c r="AR82" s="15">
        <v>0</v>
      </c>
      <c r="AS82" s="15">
        <v>157461.72</v>
      </c>
      <c r="AT82" s="15">
        <v>9377.56</v>
      </c>
      <c r="AU82" s="15">
        <v>94771.94</v>
      </c>
      <c r="AV82" s="15">
        <v>4469.59</v>
      </c>
      <c r="AW82" s="15">
        <v>119979.95000000001</v>
      </c>
      <c r="AX82" s="15">
        <v>72777.600000000006</v>
      </c>
      <c r="AY82" s="15">
        <v>38510.089999999997</v>
      </c>
      <c r="AZ82" s="15">
        <v>144777.79999999999</v>
      </c>
      <c r="BA82" s="15">
        <v>151519.44</v>
      </c>
      <c r="BB82" s="15"/>
      <c r="BC82" s="15"/>
      <c r="BD82" s="15"/>
      <c r="BE82" s="15"/>
      <c r="BF82" s="15"/>
      <c r="BG82" s="15"/>
      <c r="BH82" s="15"/>
      <c r="BI82" s="15">
        <v>68197.45</v>
      </c>
      <c r="BJ82" s="15">
        <v>47522.8</v>
      </c>
      <c r="BK82" s="15">
        <v>30486.2</v>
      </c>
      <c r="BL82" s="15">
        <v>0</v>
      </c>
      <c r="BM82" s="15">
        <v>211873.89</v>
      </c>
      <c r="BN82" s="15">
        <v>167038.28</v>
      </c>
      <c r="BO82" s="15">
        <v>137182.39000000001</v>
      </c>
      <c r="BP82" s="15">
        <v>16264.33</v>
      </c>
      <c r="BQ82" s="15">
        <v>0</v>
      </c>
      <c r="BR82" s="15">
        <v>0</v>
      </c>
      <c r="BS82" s="15">
        <v>0</v>
      </c>
      <c r="BT82" s="15">
        <v>0</v>
      </c>
      <c r="BU82" s="15">
        <v>0</v>
      </c>
      <c r="BV82" s="202">
        <f t="shared" si="24"/>
        <v>7072481.3199999984</v>
      </c>
      <c r="BW82" s="202">
        <f t="shared" si="25"/>
        <v>157582.05000000261</v>
      </c>
      <c r="BX82" s="202">
        <f t="shared" si="19"/>
        <v>390305.05000000261</v>
      </c>
      <c r="BY82" s="202">
        <f t="shared" si="20"/>
        <v>0</v>
      </c>
      <c r="BZ82" s="202">
        <f t="shared" si="21"/>
        <v>390305.05000000261</v>
      </c>
      <c r="CA82" s="15">
        <v>53678</v>
      </c>
      <c r="CB82" s="15">
        <v>16209.06</v>
      </c>
      <c r="CC82" s="15">
        <v>0</v>
      </c>
      <c r="CD82" s="15">
        <v>0</v>
      </c>
      <c r="CE82" s="202">
        <f t="shared" si="26"/>
        <v>16209.06</v>
      </c>
      <c r="CF82" s="15">
        <v>0</v>
      </c>
      <c r="CG82" s="15">
        <v>0</v>
      </c>
      <c r="CH82" s="15">
        <v>0</v>
      </c>
      <c r="CI82" s="15">
        <v>53150</v>
      </c>
      <c r="CJ82" s="202">
        <f t="shared" si="27"/>
        <v>53150</v>
      </c>
      <c r="CK82" s="15">
        <f t="shared" si="28"/>
        <v>-36940.94</v>
      </c>
      <c r="CL82" s="203">
        <f t="shared" si="29"/>
        <v>16737.059999999998</v>
      </c>
      <c r="CM82" s="203">
        <f t="shared" si="22"/>
        <v>407042.11000000261</v>
      </c>
      <c r="CP82">
        <f>_xlfn.XLOOKUP(D82,'2024-25 Budgets'!$5:$5,'2024-25 Budgets'!$68:$68)</f>
        <v>390305</v>
      </c>
      <c r="CQ82">
        <f>_xlfn.XLOOKUP(D82,'2024-25 Budgets'!$5:$5,'2024-25 Budgets'!$85:$85)</f>
        <v>16737</v>
      </c>
      <c r="CR82">
        <f t="shared" si="30"/>
        <v>407042</v>
      </c>
      <c r="CT82" s="203">
        <f t="shared" si="31"/>
        <v>-5.0000002607703209E-2</v>
      </c>
      <c r="CU82" s="203">
        <f t="shared" si="32"/>
        <v>-5.9999999997671694E-2</v>
      </c>
      <c r="CV82" s="203">
        <f t="shared" si="33"/>
        <v>-0.1100000026053749</v>
      </c>
    </row>
    <row r="83" spans="1:100" s="207" customFormat="1">
      <c r="A83" s="325" t="s">
        <v>199</v>
      </c>
      <c r="B83" s="207" t="s">
        <v>196</v>
      </c>
      <c r="C83" s="207">
        <v>135747</v>
      </c>
      <c r="D83" s="208">
        <v>3025427</v>
      </c>
      <c r="E83" s="208">
        <v>5427</v>
      </c>
      <c r="F83" s="207">
        <v>11174</v>
      </c>
      <c r="G83" s="207">
        <v>91174</v>
      </c>
      <c r="H83" s="207">
        <v>938693</v>
      </c>
      <c r="I83" s="207">
        <v>7936</v>
      </c>
      <c r="J83" s="207">
        <v>0</v>
      </c>
      <c r="K83" s="207">
        <v>7936</v>
      </c>
      <c r="L83" s="209">
        <v>7573684.8799999999</v>
      </c>
      <c r="M83" s="209">
        <v>1896856.04</v>
      </c>
      <c r="N83" s="209">
        <v>1610769.05</v>
      </c>
      <c r="O83" s="209">
        <v>0</v>
      </c>
      <c r="P83" s="209">
        <v>70150</v>
      </c>
      <c r="Q83" s="209">
        <v>204742.84</v>
      </c>
      <c r="R83" s="209">
        <v>1888.84</v>
      </c>
      <c r="S83" s="209">
        <v>17286.5</v>
      </c>
      <c r="T83" s="209">
        <v>0</v>
      </c>
      <c r="U83" s="209">
        <v>48000</v>
      </c>
      <c r="V83" s="209">
        <v>0</v>
      </c>
      <c r="W83" s="209">
        <v>0</v>
      </c>
      <c r="X83" s="209">
        <v>1431076.06</v>
      </c>
      <c r="Y83" s="209">
        <v>1833225.64</v>
      </c>
      <c r="Z83" s="209">
        <v>0</v>
      </c>
      <c r="AA83" s="209">
        <v>0</v>
      </c>
      <c r="AB83" s="209">
        <v>0</v>
      </c>
      <c r="AC83" s="209">
        <v>45747.75</v>
      </c>
      <c r="AD83" s="209">
        <v>0</v>
      </c>
      <c r="AE83" s="209">
        <v>0</v>
      </c>
      <c r="AF83" s="209">
        <v>0</v>
      </c>
      <c r="AG83" s="210">
        <f>SUM(L83:AF83)</f>
        <v>14733427.600000001</v>
      </c>
      <c r="AH83" s="209">
        <v>7677563.9400000004</v>
      </c>
      <c r="AI83" s="209">
        <v>34566.65</v>
      </c>
      <c r="AJ83" s="209">
        <v>2099025.0499999998</v>
      </c>
      <c r="AK83" s="209">
        <v>184282.97999999998</v>
      </c>
      <c r="AL83" s="209">
        <v>970778.99</v>
      </c>
      <c r="AM83" s="209">
        <v>0</v>
      </c>
      <c r="AN83" s="209">
        <v>157439.03</v>
      </c>
      <c r="AO83" s="209">
        <v>79318.069999999992</v>
      </c>
      <c r="AP83" s="209">
        <v>18074.57</v>
      </c>
      <c r="AQ83" s="209">
        <v>1429.92</v>
      </c>
      <c r="AR83" s="209">
        <v>0</v>
      </c>
      <c r="AS83" s="209">
        <v>222873.94</v>
      </c>
      <c r="AT83" s="209">
        <v>23581.91</v>
      </c>
      <c r="AU83" s="209">
        <v>186040.25</v>
      </c>
      <c r="AV83" s="209">
        <v>13636.05</v>
      </c>
      <c r="AW83" s="209">
        <v>172106.27000000002</v>
      </c>
      <c r="AX83" s="209">
        <v>53560</v>
      </c>
      <c r="AY83" s="209">
        <v>165451.21</v>
      </c>
      <c r="AZ83" s="209">
        <v>607114.54</v>
      </c>
      <c r="BA83" s="209">
        <v>168494.54</v>
      </c>
      <c r="BB83" s="209"/>
      <c r="BC83" s="209"/>
      <c r="BD83" s="209"/>
      <c r="BE83" s="209"/>
      <c r="BF83" s="209"/>
      <c r="BG83" s="209"/>
      <c r="BH83" s="209"/>
      <c r="BI83" s="209">
        <v>262640.21999999997</v>
      </c>
      <c r="BJ83" s="209">
        <v>72130.09</v>
      </c>
      <c r="BK83" s="209">
        <v>9503.83</v>
      </c>
      <c r="BL83" s="209">
        <v>0</v>
      </c>
      <c r="BM83" s="209">
        <v>21563.34</v>
      </c>
      <c r="BN83" s="209">
        <v>77803.62</v>
      </c>
      <c r="BO83" s="209">
        <v>499650.73</v>
      </c>
      <c r="BP83" s="209">
        <v>901411.83999999997</v>
      </c>
      <c r="BQ83" s="209">
        <v>0</v>
      </c>
      <c r="BR83" s="209">
        <v>0</v>
      </c>
      <c r="BS83" s="209">
        <v>0</v>
      </c>
      <c r="BT83" s="209">
        <v>0</v>
      </c>
      <c r="BU83" s="209">
        <v>0</v>
      </c>
      <c r="BV83" s="210">
        <f t="shared" si="24"/>
        <v>14680041.58</v>
      </c>
      <c r="BW83" s="210">
        <f t="shared" si="25"/>
        <v>53386.020000001416</v>
      </c>
      <c r="BX83" s="210">
        <f t="shared" si="19"/>
        <v>61322.020000001416</v>
      </c>
      <c r="BY83" s="210">
        <f t="shared" si="20"/>
        <v>0</v>
      </c>
      <c r="BZ83" s="210">
        <f t="shared" si="21"/>
        <v>61322.020000001416</v>
      </c>
      <c r="CA83" s="209">
        <v>0</v>
      </c>
      <c r="CB83" s="209"/>
      <c r="CC83" s="209"/>
      <c r="CD83" s="209"/>
      <c r="CE83" s="210">
        <f t="shared" si="26"/>
        <v>0</v>
      </c>
      <c r="CF83" s="209"/>
      <c r="CG83" s="209"/>
      <c r="CH83" s="209"/>
      <c r="CI83" s="209"/>
      <c r="CJ83" s="210">
        <f t="shared" si="27"/>
        <v>0</v>
      </c>
      <c r="CK83" s="209">
        <f t="shared" si="28"/>
        <v>0</v>
      </c>
      <c r="CL83" s="211">
        <f t="shared" si="29"/>
        <v>0</v>
      </c>
      <c r="CM83" s="211">
        <f t="shared" si="22"/>
        <v>61322.020000001416</v>
      </c>
      <c r="CP83" s="207">
        <f>_xlfn.XLOOKUP(D83,'2024-25 Budgets'!$5:$5,'2024-25 Budgets'!$68:$68)</f>
        <v>59994</v>
      </c>
      <c r="CQ83" s="207">
        <f>_xlfn.XLOOKUP(D83,'2024-25 Budgets'!$5:$5,'2024-25 Budgets'!$85:$85)</f>
        <v>0</v>
      </c>
      <c r="CR83" s="207">
        <f t="shared" si="30"/>
        <v>59994</v>
      </c>
      <c r="CT83" s="211">
        <f t="shared" si="31"/>
        <v>-1328.0200000014156</v>
      </c>
      <c r="CU83" s="211">
        <f t="shared" si="32"/>
        <v>0</v>
      </c>
      <c r="CV83" s="211">
        <f t="shared" si="33"/>
        <v>-1328.0200000014156</v>
      </c>
    </row>
    <row r="84" spans="1:100">
      <c r="A84" s="205" t="s">
        <v>200</v>
      </c>
      <c r="B84" t="s">
        <v>196</v>
      </c>
      <c r="C84">
        <v>142627</v>
      </c>
      <c r="D84" s="3">
        <v>3024004</v>
      </c>
      <c r="E84" s="3">
        <v>4004</v>
      </c>
      <c r="F84">
        <v>11513</v>
      </c>
      <c r="G84">
        <v>91513</v>
      </c>
      <c r="H84">
        <v>938707</v>
      </c>
      <c r="I84">
        <v>59512</v>
      </c>
      <c r="J84">
        <v>0</v>
      </c>
      <c r="K84">
        <v>59512</v>
      </c>
      <c r="L84" s="15">
        <v>2069171.0699999998</v>
      </c>
      <c r="M84" s="15">
        <v>426593.36</v>
      </c>
      <c r="N84" s="15">
        <v>101746.27</v>
      </c>
      <c r="O84" s="15">
        <v>0</v>
      </c>
      <c r="P84" s="15">
        <v>6210.02</v>
      </c>
      <c r="Q84" s="15">
        <v>62944.32</v>
      </c>
      <c r="R84" s="15">
        <v>0</v>
      </c>
      <c r="S84" s="15">
        <v>0</v>
      </c>
      <c r="T84" s="15">
        <v>0</v>
      </c>
      <c r="U84" s="15">
        <v>0</v>
      </c>
      <c r="V84" s="15">
        <v>0</v>
      </c>
      <c r="W84" s="15">
        <v>0</v>
      </c>
      <c r="X84" s="15">
        <v>0</v>
      </c>
      <c r="Y84" s="15">
        <v>606990</v>
      </c>
      <c r="Z84" s="15">
        <v>0</v>
      </c>
      <c r="AA84" s="15">
        <v>0</v>
      </c>
      <c r="AB84" s="15">
        <v>0</v>
      </c>
      <c r="AC84" s="15">
        <v>0</v>
      </c>
      <c r="AD84" s="15">
        <v>0</v>
      </c>
      <c r="AE84" s="15">
        <v>7451.26</v>
      </c>
      <c r="AF84" s="15">
        <v>0</v>
      </c>
      <c r="AG84" s="202">
        <f t="shared" ref="AG84:AG91" si="34">SUM(L84:AF84)</f>
        <v>3281106.2999999993</v>
      </c>
      <c r="AH84" s="15">
        <v>2259150.9</v>
      </c>
      <c r="AI84" s="15">
        <v>0</v>
      </c>
      <c r="AJ84" s="15">
        <v>232818.12</v>
      </c>
      <c r="AK84" s="15">
        <v>58265.58</v>
      </c>
      <c r="AL84" s="15">
        <v>172714.74</v>
      </c>
      <c r="AM84" s="15">
        <v>0</v>
      </c>
      <c r="AN84" s="15">
        <v>0</v>
      </c>
      <c r="AO84" s="15">
        <v>8794.7999999999993</v>
      </c>
      <c r="AP84" s="15">
        <v>17807.45</v>
      </c>
      <c r="AQ84" s="15">
        <v>447.84</v>
      </c>
      <c r="AR84" s="15">
        <v>0</v>
      </c>
      <c r="AS84" s="15">
        <v>82201.38</v>
      </c>
      <c r="AT84" s="15">
        <v>0</v>
      </c>
      <c r="AU84" s="15">
        <v>62200.439999999995</v>
      </c>
      <c r="AV84" s="15">
        <v>578.76</v>
      </c>
      <c r="AW84" s="15">
        <v>34349.94</v>
      </c>
      <c r="AX84" s="15">
        <v>7168</v>
      </c>
      <c r="AY84" s="15">
        <v>84791.13</v>
      </c>
      <c r="AZ84" s="15">
        <v>52344.92</v>
      </c>
      <c r="BA84" s="15">
        <v>10021.06</v>
      </c>
      <c r="BB84" s="15"/>
      <c r="BC84" s="15"/>
      <c r="BD84" s="15"/>
      <c r="BE84" s="15"/>
      <c r="BF84" s="15"/>
      <c r="BG84" s="15"/>
      <c r="BH84" s="15"/>
      <c r="BI84" s="15">
        <v>43860.17</v>
      </c>
      <c r="BJ84" s="15">
        <v>49111.58</v>
      </c>
      <c r="BK84" s="15">
        <v>13496.93</v>
      </c>
      <c r="BL84" s="15">
        <v>0</v>
      </c>
      <c r="BM84" s="15">
        <v>4349.25</v>
      </c>
      <c r="BN84" s="15">
        <v>0</v>
      </c>
      <c r="BO84" s="15">
        <v>22337.46</v>
      </c>
      <c r="BP84" s="15">
        <v>72548.210000000006</v>
      </c>
      <c r="BQ84" s="15">
        <v>0</v>
      </c>
      <c r="BR84" s="15">
        <v>0</v>
      </c>
      <c r="BS84" s="15">
        <v>16767</v>
      </c>
      <c r="BT84" s="15">
        <v>0</v>
      </c>
      <c r="BU84" s="15">
        <v>0</v>
      </c>
      <c r="BV84" s="202">
        <f t="shared" si="24"/>
        <v>3306125.6599999992</v>
      </c>
      <c r="BW84" s="202">
        <f t="shared" si="25"/>
        <v>-25019.35999999987</v>
      </c>
      <c r="BX84" s="202">
        <f t="shared" si="19"/>
        <v>34492.64000000013</v>
      </c>
      <c r="BY84" s="202">
        <f t="shared" si="20"/>
        <v>0</v>
      </c>
      <c r="BZ84" s="202">
        <f t="shared" si="21"/>
        <v>34492.64000000013</v>
      </c>
      <c r="CA84" s="15">
        <v>0</v>
      </c>
      <c r="CB84" s="15">
        <v>0</v>
      </c>
      <c r="CC84" s="15">
        <v>0</v>
      </c>
      <c r="CD84" s="15">
        <v>16767</v>
      </c>
      <c r="CE84" s="202">
        <f t="shared" si="26"/>
        <v>16767</v>
      </c>
      <c r="CF84" s="15">
        <v>0</v>
      </c>
      <c r="CG84" s="15">
        <v>0</v>
      </c>
      <c r="CH84" s="15">
        <v>16767</v>
      </c>
      <c r="CI84" s="15">
        <v>0</v>
      </c>
      <c r="CJ84" s="202">
        <f t="shared" si="27"/>
        <v>16767</v>
      </c>
      <c r="CK84" s="15">
        <f t="shared" si="28"/>
        <v>0</v>
      </c>
      <c r="CL84" s="203">
        <f t="shared" si="29"/>
        <v>0</v>
      </c>
      <c r="CM84" s="203">
        <f t="shared" si="22"/>
        <v>34492.64000000013</v>
      </c>
      <c r="CP84">
        <f>_xlfn.XLOOKUP(D84,'2024-25 Budgets'!$5:$5,'2024-25 Budgets'!$68:$68)</f>
        <v>34492</v>
      </c>
      <c r="CQ84">
        <f>_xlfn.XLOOKUP(D84,'2024-25 Budgets'!$5:$5,'2024-25 Budgets'!$85:$85)</f>
        <v>0</v>
      </c>
      <c r="CR84">
        <f t="shared" si="30"/>
        <v>34492</v>
      </c>
      <c r="CT84" s="203">
        <f t="shared" si="31"/>
        <v>-0.64000000013038516</v>
      </c>
      <c r="CU84" s="203">
        <f t="shared" si="32"/>
        <v>0</v>
      </c>
      <c r="CV84" s="203">
        <f t="shared" si="33"/>
        <v>-0.64000000013038516</v>
      </c>
    </row>
    <row r="85" spans="1:100">
      <c r="A85" s="205" t="s">
        <v>256</v>
      </c>
      <c r="B85" t="s">
        <v>196</v>
      </c>
      <c r="C85">
        <v>101361</v>
      </c>
      <c r="D85" s="3">
        <v>3025404</v>
      </c>
      <c r="E85" s="3">
        <v>5404</v>
      </c>
      <c r="F85">
        <v>10148</v>
      </c>
      <c r="G85">
        <v>90148</v>
      </c>
      <c r="H85">
        <v>938689</v>
      </c>
      <c r="I85">
        <v>377429</v>
      </c>
      <c r="J85">
        <v>0</v>
      </c>
      <c r="K85">
        <v>377429</v>
      </c>
      <c r="L85" s="15">
        <v>4063046.05</v>
      </c>
      <c r="M85" s="15">
        <v>1531685.72</v>
      </c>
      <c r="N85" s="15">
        <v>16986.330000000002</v>
      </c>
      <c r="O85" s="15">
        <v>0</v>
      </c>
      <c r="P85" s="15">
        <v>67610</v>
      </c>
      <c r="Q85" s="15">
        <v>0</v>
      </c>
      <c r="R85" s="15">
        <v>6989.52</v>
      </c>
      <c r="S85" s="15">
        <v>32278.57</v>
      </c>
      <c r="T85" s="15">
        <v>0</v>
      </c>
      <c r="U85" s="15">
        <v>220149.62</v>
      </c>
      <c r="V85" s="15">
        <v>0</v>
      </c>
      <c r="W85" s="15">
        <v>3204</v>
      </c>
      <c r="X85" s="15">
        <v>20000</v>
      </c>
      <c r="Y85" s="15">
        <v>259018.97999999998</v>
      </c>
      <c r="Z85" s="15">
        <v>0</v>
      </c>
      <c r="AA85" s="15">
        <v>0</v>
      </c>
      <c r="AB85" s="15">
        <v>0</v>
      </c>
      <c r="AC85" s="15">
        <v>4954.38</v>
      </c>
      <c r="AD85" s="15">
        <v>0</v>
      </c>
      <c r="AE85" s="15">
        <v>21646.880000000001</v>
      </c>
      <c r="AF85" s="15">
        <v>0</v>
      </c>
      <c r="AG85" s="202">
        <f t="shared" si="34"/>
        <v>6247570.0499999989</v>
      </c>
      <c r="AH85" s="15">
        <v>3932839.07</v>
      </c>
      <c r="AI85" s="15">
        <v>0</v>
      </c>
      <c r="AJ85" s="15">
        <v>431195.96</v>
      </c>
      <c r="AK85" s="15">
        <v>103276.49</v>
      </c>
      <c r="AL85" s="15">
        <v>460344.25</v>
      </c>
      <c r="AM85" s="15">
        <v>82797.119999999995</v>
      </c>
      <c r="AN85" s="15">
        <v>2212.73</v>
      </c>
      <c r="AO85" s="15">
        <v>32208.9</v>
      </c>
      <c r="AP85" s="15">
        <v>26326.68</v>
      </c>
      <c r="AQ85" s="15">
        <v>872.64</v>
      </c>
      <c r="AR85" s="15">
        <v>0</v>
      </c>
      <c r="AS85" s="15">
        <v>198470.07</v>
      </c>
      <c r="AT85" s="15">
        <v>3586.11</v>
      </c>
      <c r="AU85" s="15">
        <v>92108.91</v>
      </c>
      <c r="AV85" s="15">
        <v>25516.850000000002</v>
      </c>
      <c r="AW85" s="15">
        <v>181117.77</v>
      </c>
      <c r="AX85" s="15">
        <v>23353.07</v>
      </c>
      <c r="AY85" s="15">
        <v>44225.34</v>
      </c>
      <c r="AZ85" s="15">
        <v>170834.65</v>
      </c>
      <c r="BA85" s="15">
        <v>73496.77</v>
      </c>
      <c r="BB85" s="15"/>
      <c r="BC85" s="15"/>
      <c r="BD85" s="15"/>
      <c r="BE85" s="15"/>
      <c r="BF85" s="15"/>
      <c r="BG85" s="15"/>
      <c r="BH85" s="15"/>
      <c r="BI85" s="15">
        <v>104751.82</v>
      </c>
      <c r="BJ85" s="15">
        <v>89810.569999999992</v>
      </c>
      <c r="BK85" s="15">
        <v>12151.39</v>
      </c>
      <c r="BL85" s="15">
        <v>8399.6</v>
      </c>
      <c r="BM85" s="15">
        <v>144901.9</v>
      </c>
      <c r="BN85" s="15">
        <v>2116.8000000000002</v>
      </c>
      <c r="BO85" s="15">
        <v>113124.82</v>
      </c>
      <c r="BP85" s="15">
        <v>117003.66</v>
      </c>
      <c r="BQ85" s="15">
        <v>0</v>
      </c>
      <c r="BR85" s="15">
        <v>0</v>
      </c>
      <c r="BS85" s="15">
        <v>0</v>
      </c>
      <c r="BT85" s="15">
        <v>0</v>
      </c>
      <c r="BU85" s="15">
        <v>0</v>
      </c>
      <c r="BV85" s="202">
        <f t="shared" si="24"/>
        <v>6477043.9400000013</v>
      </c>
      <c r="BW85" s="202">
        <f t="shared" si="25"/>
        <v>-229473.89000000246</v>
      </c>
      <c r="BX85" s="202">
        <f t="shared" si="19"/>
        <v>147955.10999999754</v>
      </c>
      <c r="BY85" s="202">
        <f t="shared" si="20"/>
        <v>0</v>
      </c>
      <c r="BZ85" s="202">
        <f t="shared" si="21"/>
        <v>147955.10999999754</v>
      </c>
      <c r="CA85" s="15">
        <v>0</v>
      </c>
      <c r="CB85" s="15">
        <v>43114.36</v>
      </c>
      <c r="CC85" s="15">
        <v>0</v>
      </c>
      <c r="CD85" s="15">
        <v>0</v>
      </c>
      <c r="CE85" s="202">
        <f t="shared" si="26"/>
        <v>43114.36</v>
      </c>
      <c r="CF85" s="15">
        <v>0</v>
      </c>
      <c r="CG85" s="15">
        <v>43114.36</v>
      </c>
      <c r="CH85" s="15">
        <v>0</v>
      </c>
      <c r="CI85" s="15">
        <v>0</v>
      </c>
      <c r="CJ85" s="202">
        <f t="shared" si="27"/>
        <v>43114.36</v>
      </c>
      <c r="CK85" s="15">
        <f t="shared" si="28"/>
        <v>0</v>
      </c>
      <c r="CL85" s="203">
        <f t="shared" si="29"/>
        <v>0</v>
      </c>
      <c r="CM85" s="203">
        <f t="shared" si="22"/>
        <v>147955.10999999754</v>
      </c>
      <c r="CP85">
        <f>_xlfn.XLOOKUP(D85,'2024-25 Budgets'!$5:$5,'2024-25 Budgets'!$68:$68)</f>
        <v>147955</v>
      </c>
      <c r="CQ85">
        <f>_xlfn.XLOOKUP(D85,'2024-25 Budgets'!$5:$5,'2024-25 Budgets'!$85:$85)</f>
        <v>766</v>
      </c>
      <c r="CR85">
        <f t="shared" si="30"/>
        <v>148721</v>
      </c>
      <c r="CT85" s="203">
        <f t="shared" si="31"/>
        <v>-0.1099999975413084</v>
      </c>
      <c r="CU85" s="203">
        <f t="shared" si="32"/>
        <v>766</v>
      </c>
      <c r="CV85" s="203">
        <f t="shared" si="33"/>
        <v>765.89000000245869</v>
      </c>
    </row>
    <row r="86" spans="1:100">
      <c r="A86" s="205" t="s">
        <v>201</v>
      </c>
      <c r="B86" t="s">
        <v>196</v>
      </c>
      <c r="C86">
        <v>101364</v>
      </c>
      <c r="D86" s="3">
        <v>3025407</v>
      </c>
      <c r="E86" s="3">
        <v>5407</v>
      </c>
      <c r="F86">
        <v>10142</v>
      </c>
      <c r="G86">
        <v>90142</v>
      </c>
      <c r="H86">
        <v>938691</v>
      </c>
      <c r="I86">
        <v>724053</v>
      </c>
      <c r="J86">
        <v>0</v>
      </c>
      <c r="K86">
        <v>724053</v>
      </c>
      <c r="L86" s="15">
        <v>7835638.4299999997</v>
      </c>
      <c r="M86" s="15">
        <v>1054562.68</v>
      </c>
      <c r="N86" s="15">
        <v>228163.13</v>
      </c>
      <c r="O86" s="15">
        <v>0</v>
      </c>
      <c r="P86" s="15">
        <v>292795</v>
      </c>
      <c r="Q86" s="15">
        <v>35874.32</v>
      </c>
      <c r="R86" s="15">
        <v>23200.09</v>
      </c>
      <c r="S86" s="15">
        <v>0</v>
      </c>
      <c r="T86" s="15">
        <v>29749.360000000001</v>
      </c>
      <c r="U86" s="15">
        <v>0</v>
      </c>
      <c r="V86" s="15">
        <v>0</v>
      </c>
      <c r="W86" s="15">
        <v>0</v>
      </c>
      <c r="X86" s="15">
        <v>52914.66</v>
      </c>
      <c r="Y86" s="15">
        <v>79350.12</v>
      </c>
      <c r="Z86" s="15">
        <v>0</v>
      </c>
      <c r="AA86" s="15">
        <v>0</v>
      </c>
      <c r="AB86" s="15">
        <v>0</v>
      </c>
      <c r="AC86" s="15">
        <v>0</v>
      </c>
      <c r="AD86" s="15">
        <v>0</v>
      </c>
      <c r="AE86" s="15">
        <v>106821.75999999999</v>
      </c>
      <c r="AF86" s="15">
        <v>0</v>
      </c>
      <c r="AG86" s="202">
        <f t="shared" si="34"/>
        <v>9739069.5499999989</v>
      </c>
      <c r="AH86" s="15">
        <v>5201992.67</v>
      </c>
      <c r="AI86" s="15">
        <v>0</v>
      </c>
      <c r="AJ86" s="15">
        <v>1138769.17</v>
      </c>
      <c r="AK86" s="15">
        <v>156684.28</v>
      </c>
      <c r="AL86" s="15">
        <v>470125.06</v>
      </c>
      <c r="AM86" s="15">
        <v>0</v>
      </c>
      <c r="AN86" s="15">
        <v>66888.070000000007</v>
      </c>
      <c r="AO86" s="15">
        <v>205796.3</v>
      </c>
      <c r="AP86" s="15">
        <v>19610.22</v>
      </c>
      <c r="AQ86" s="15">
        <v>1548</v>
      </c>
      <c r="AR86" s="15">
        <v>4761.45</v>
      </c>
      <c r="AS86" s="15">
        <v>49515.15</v>
      </c>
      <c r="AT86" s="15">
        <v>10548.29</v>
      </c>
      <c r="AU86" s="15">
        <v>178699.78</v>
      </c>
      <c r="AV86" s="15">
        <v>14454.34</v>
      </c>
      <c r="AW86" s="15">
        <v>477834.7</v>
      </c>
      <c r="AX86" s="15">
        <v>36442</v>
      </c>
      <c r="AY86" s="15">
        <v>107039.09</v>
      </c>
      <c r="AZ86" s="15">
        <v>209738.25</v>
      </c>
      <c r="BA86" s="15">
        <v>84284.17</v>
      </c>
      <c r="BB86" s="15"/>
      <c r="BC86" s="15"/>
      <c r="BD86" s="15"/>
      <c r="BE86" s="15"/>
      <c r="BF86" s="15"/>
      <c r="BG86" s="15"/>
      <c r="BH86" s="15"/>
      <c r="BI86" s="15">
        <v>146246.75</v>
      </c>
      <c r="BJ86" s="15">
        <v>191870.63</v>
      </c>
      <c r="BK86" s="15">
        <v>54549.03</v>
      </c>
      <c r="BL86" s="15">
        <v>2038.96</v>
      </c>
      <c r="BM86" s="15">
        <v>84434.57</v>
      </c>
      <c r="BN86" s="15">
        <v>231514.1</v>
      </c>
      <c r="BO86" s="15">
        <v>467282.49</v>
      </c>
      <c r="BP86" s="15">
        <v>133696.66</v>
      </c>
      <c r="BQ86" s="15">
        <v>0</v>
      </c>
      <c r="BR86" s="15">
        <v>0</v>
      </c>
      <c r="BS86" s="15">
        <v>200000</v>
      </c>
      <c r="BT86" s="15">
        <v>0</v>
      </c>
      <c r="BU86" s="15">
        <v>0</v>
      </c>
      <c r="BV86" s="202">
        <f t="shared" si="24"/>
        <v>9946364.1800000016</v>
      </c>
      <c r="BW86" s="202">
        <f t="shared" si="25"/>
        <v>-207294.63000000268</v>
      </c>
      <c r="BX86" s="202">
        <f t="shared" si="19"/>
        <v>516758.36999999732</v>
      </c>
      <c r="BY86" s="202">
        <f t="shared" si="20"/>
        <v>0</v>
      </c>
      <c r="BZ86" s="202">
        <f t="shared" si="21"/>
        <v>516758.36999999732</v>
      </c>
      <c r="CA86" s="15">
        <v>0</v>
      </c>
      <c r="CB86" s="15"/>
      <c r="CC86" s="15"/>
      <c r="CD86" s="15"/>
      <c r="CE86" s="202">
        <f t="shared" si="26"/>
        <v>0</v>
      </c>
      <c r="CF86" s="15"/>
      <c r="CG86" s="15"/>
      <c r="CH86" s="15"/>
      <c r="CI86" s="15"/>
      <c r="CJ86" s="202">
        <f t="shared" si="27"/>
        <v>0</v>
      </c>
      <c r="CK86" s="15">
        <f t="shared" si="28"/>
        <v>0</v>
      </c>
      <c r="CL86" s="203">
        <f t="shared" si="29"/>
        <v>0</v>
      </c>
      <c r="CM86" s="203">
        <f t="shared" si="22"/>
        <v>516758.36999999732</v>
      </c>
      <c r="CP86">
        <f>_xlfn.XLOOKUP(D86,'2024-25 Budgets'!$5:$5,'2024-25 Budgets'!$68:$68)</f>
        <v>516758</v>
      </c>
      <c r="CQ86">
        <f>_xlfn.XLOOKUP(D86,'2024-25 Budgets'!$5:$5,'2024-25 Budgets'!$85:$85)</f>
        <v>0</v>
      </c>
      <c r="CR86">
        <f t="shared" si="30"/>
        <v>516758</v>
      </c>
      <c r="CT86" s="203">
        <f t="shared" si="31"/>
        <v>-0.36999999731779099</v>
      </c>
      <c r="CU86" s="203">
        <f t="shared" si="32"/>
        <v>0</v>
      </c>
      <c r="CV86" s="203">
        <f t="shared" si="33"/>
        <v>-0.36999999731779099</v>
      </c>
    </row>
    <row r="87" spans="1:100">
      <c r="A87" s="205" t="s">
        <v>203</v>
      </c>
      <c r="B87" t="s">
        <v>202</v>
      </c>
      <c r="C87">
        <v>101397</v>
      </c>
      <c r="D87">
        <v>3027010</v>
      </c>
      <c r="E87">
        <v>7010</v>
      </c>
      <c r="F87">
        <v>10159</v>
      </c>
      <c r="G87">
        <v>90159</v>
      </c>
      <c r="H87">
        <v>938699</v>
      </c>
      <c r="I87">
        <v>621555</v>
      </c>
      <c r="J87">
        <v>0</v>
      </c>
      <c r="K87">
        <v>621555</v>
      </c>
      <c r="L87" s="15">
        <v>981557.03</v>
      </c>
      <c r="M87" s="15">
        <v>310200</v>
      </c>
      <c r="N87" s="15">
        <v>2777515.97</v>
      </c>
      <c r="O87" s="15">
        <v>0</v>
      </c>
      <c r="P87" s="15">
        <v>43534.98</v>
      </c>
      <c r="Q87" s="15">
        <v>67900.39</v>
      </c>
      <c r="R87" s="15">
        <v>24927.1</v>
      </c>
      <c r="S87" s="15">
        <v>945.4</v>
      </c>
      <c r="T87" s="15">
        <v>0</v>
      </c>
      <c r="U87" s="15">
        <v>14675.2</v>
      </c>
      <c r="V87" s="15">
        <v>0</v>
      </c>
      <c r="W87" s="15">
        <v>3900</v>
      </c>
      <c r="X87" s="15">
        <v>690</v>
      </c>
      <c r="Y87" s="15">
        <v>6859.18</v>
      </c>
      <c r="Z87" s="15">
        <v>0</v>
      </c>
      <c r="AA87" s="15">
        <v>0</v>
      </c>
      <c r="AB87" s="15">
        <v>0</v>
      </c>
      <c r="AC87" s="15">
        <v>0</v>
      </c>
      <c r="AD87" s="15">
        <v>0</v>
      </c>
      <c r="AE87" s="15">
        <v>54937.88</v>
      </c>
      <c r="AF87" s="15">
        <v>0</v>
      </c>
      <c r="AG87" s="202">
        <f t="shared" si="34"/>
        <v>4287643.13</v>
      </c>
      <c r="AH87" s="15">
        <v>1536360.9</v>
      </c>
      <c r="AI87" s="15">
        <v>0</v>
      </c>
      <c r="AJ87" s="15">
        <v>1719184.25</v>
      </c>
      <c r="AK87" s="15">
        <v>109670.73</v>
      </c>
      <c r="AL87" s="15">
        <v>166636.93</v>
      </c>
      <c r="AM87" s="15">
        <v>0</v>
      </c>
      <c r="AN87" s="15">
        <v>95326.76</v>
      </c>
      <c r="AO87" s="15">
        <v>26690.39</v>
      </c>
      <c r="AP87" s="15">
        <v>16899.93</v>
      </c>
      <c r="AQ87" s="15">
        <v>0</v>
      </c>
      <c r="AR87" s="15">
        <v>0</v>
      </c>
      <c r="AS87" s="15">
        <v>60072.12</v>
      </c>
      <c r="AT87" s="15">
        <v>18220.3</v>
      </c>
      <c r="AU87" s="15">
        <v>4757.01</v>
      </c>
      <c r="AV87" s="15">
        <v>5686.71</v>
      </c>
      <c r="AW87" s="15">
        <v>70293.039999999994</v>
      </c>
      <c r="AX87" s="15">
        <v>0</v>
      </c>
      <c r="AY87" s="15">
        <v>19960.09</v>
      </c>
      <c r="AZ87" s="15">
        <v>64594.6</v>
      </c>
      <c r="BA87" s="15">
        <v>17126.72</v>
      </c>
      <c r="BB87" s="15"/>
      <c r="BC87" s="15"/>
      <c r="BD87" s="15"/>
      <c r="BE87" s="15"/>
      <c r="BF87" s="15"/>
      <c r="BG87" s="15"/>
      <c r="BH87" s="15"/>
      <c r="BI87" s="15">
        <v>1277.45</v>
      </c>
      <c r="BJ87" s="15">
        <v>9695.11</v>
      </c>
      <c r="BK87" s="15">
        <v>8950.59</v>
      </c>
      <c r="BL87" s="15">
        <v>67492.399999999994</v>
      </c>
      <c r="BM87" s="15">
        <v>33713.1</v>
      </c>
      <c r="BN87" s="15">
        <v>50270.400000000001</v>
      </c>
      <c r="BO87" s="15">
        <v>331632.48</v>
      </c>
      <c r="BP87" s="15">
        <v>34512.800000000003</v>
      </c>
      <c r="BQ87" s="15">
        <v>0</v>
      </c>
      <c r="BR87" s="15">
        <v>0</v>
      </c>
      <c r="BS87" s="15">
        <v>0</v>
      </c>
      <c r="BT87" s="15">
        <v>0</v>
      </c>
      <c r="BU87" s="15">
        <v>0</v>
      </c>
      <c r="BV87" s="202">
        <f t="shared" si="24"/>
        <v>4469024.8099999996</v>
      </c>
      <c r="BW87" s="202">
        <f t="shared" si="25"/>
        <v>-181381.6799999997</v>
      </c>
      <c r="BX87" s="202">
        <f t="shared" si="19"/>
        <v>440173.3200000003</v>
      </c>
      <c r="BY87" s="202">
        <f t="shared" si="20"/>
        <v>0</v>
      </c>
      <c r="BZ87" s="202">
        <f t="shared" si="21"/>
        <v>440173.3200000003</v>
      </c>
      <c r="CA87" s="15">
        <v>48935</v>
      </c>
      <c r="CB87" s="15">
        <v>9265</v>
      </c>
      <c r="CC87" s="15">
        <v>0</v>
      </c>
      <c r="CD87" s="15">
        <v>0</v>
      </c>
      <c r="CE87" s="202">
        <f t="shared" si="26"/>
        <v>9265</v>
      </c>
      <c r="CF87" s="15">
        <v>0</v>
      </c>
      <c r="CG87" s="15">
        <v>10609.81</v>
      </c>
      <c r="CH87" s="15">
        <v>8928</v>
      </c>
      <c r="CI87" s="15">
        <v>0</v>
      </c>
      <c r="CJ87" s="202">
        <f t="shared" si="27"/>
        <v>19537.809999999998</v>
      </c>
      <c r="CK87" s="15">
        <f t="shared" si="28"/>
        <v>-10272.809999999998</v>
      </c>
      <c r="CL87" s="203">
        <f t="shared" si="29"/>
        <v>38662.19</v>
      </c>
      <c r="CM87" s="203">
        <f t="shared" si="22"/>
        <v>478835.5100000003</v>
      </c>
      <c r="CP87">
        <f>_xlfn.XLOOKUP(D87,'2024-25 Budgets'!$5:$5,'2024-25 Budgets'!$68:$68)</f>
        <v>440173</v>
      </c>
      <c r="CQ87">
        <f>_xlfn.XLOOKUP(D87,'2024-25 Budgets'!$5:$5,'2024-25 Budgets'!$85:$85)</f>
        <v>38662</v>
      </c>
      <c r="CR87">
        <f t="shared" si="30"/>
        <v>478835</v>
      </c>
      <c r="CT87" s="203">
        <f t="shared" si="31"/>
        <v>-0.32000000029802322</v>
      </c>
      <c r="CU87" s="203">
        <f t="shared" si="32"/>
        <v>-0.19000000000232831</v>
      </c>
      <c r="CV87" s="203">
        <f t="shared" si="33"/>
        <v>-0.51000000030035153</v>
      </c>
    </row>
    <row r="88" spans="1:100">
      <c r="A88" s="205" t="s">
        <v>204</v>
      </c>
      <c r="B88" t="s">
        <v>202</v>
      </c>
      <c r="C88">
        <v>101395</v>
      </c>
      <c r="D88">
        <v>3027005</v>
      </c>
      <c r="E88">
        <v>7005</v>
      </c>
      <c r="F88">
        <v>10157</v>
      </c>
      <c r="G88">
        <v>90157</v>
      </c>
      <c r="H88">
        <v>938697</v>
      </c>
      <c r="I88">
        <v>343065</v>
      </c>
      <c r="J88">
        <v>0</v>
      </c>
      <c r="K88">
        <v>343065</v>
      </c>
      <c r="L88" s="15">
        <v>1766125.01</v>
      </c>
      <c r="M88" s="15">
        <v>0</v>
      </c>
      <c r="N88" s="15">
        <v>1997116.79</v>
      </c>
      <c r="O88" s="15">
        <v>0</v>
      </c>
      <c r="P88" s="15">
        <v>76890.02</v>
      </c>
      <c r="Q88" s="15">
        <v>10645</v>
      </c>
      <c r="R88" s="15">
        <v>13432.32</v>
      </c>
      <c r="S88" s="15">
        <v>26138</v>
      </c>
      <c r="T88" s="15">
        <v>21806.080000000002</v>
      </c>
      <c r="U88" s="15">
        <v>4101.8999999999996</v>
      </c>
      <c r="V88" s="15">
        <v>0</v>
      </c>
      <c r="W88" s="15">
        <v>0</v>
      </c>
      <c r="X88" s="15">
        <v>230</v>
      </c>
      <c r="Y88" s="15">
        <v>15627.73</v>
      </c>
      <c r="Z88" s="15">
        <v>0</v>
      </c>
      <c r="AA88" s="15">
        <v>0</v>
      </c>
      <c r="AB88" s="15">
        <v>0</v>
      </c>
      <c r="AC88" s="15">
        <v>0</v>
      </c>
      <c r="AD88" s="15">
        <v>0</v>
      </c>
      <c r="AE88" s="15">
        <v>83661.56</v>
      </c>
      <c r="AF88" s="15">
        <v>35379</v>
      </c>
      <c r="AG88" s="202">
        <f t="shared" si="34"/>
        <v>4051153.4099999997</v>
      </c>
      <c r="AH88" s="15">
        <v>1375854.72</v>
      </c>
      <c r="AI88" s="15">
        <v>0</v>
      </c>
      <c r="AJ88" s="15">
        <v>1234680.0900000001</v>
      </c>
      <c r="AK88" s="15">
        <v>54971.98</v>
      </c>
      <c r="AL88" s="15">
        <v>148173.51</v>
      </c>
      <c r="AM88" s="15">
        <v>0</v>
      </c>
      <c r="AN88" s="15">
        <v>25014.87</v>
      </c>
      <c r="AO88" s="15">
        <v>13707.76</v>
      </c>
      <c r="AP88" s="15">
        <v>16697.060000000001</v>
      </c>
      <c r="AQ88" s="15">
        <v>0</v>
      </c>
      <c r="AR88" s="15">
        <v>0</v>
      </c>
      <c r="AS88" s="15">
        <v>67798.149999999994</v>
      </c>
      <c r="AT88" s="15">
        <v>6666.31</v>
      </c>
      <c r="AU88" s="15">
        <v>52937.74</v>
      </c>
      <c r="AV88" s="15">
        <v>7400.6</v>
      </c>
      <c r="AW88" s="15">
        <v>141688.84</v>
      </c>
      <c r="AX88" s="15">
        <v>0</v>
      </c>
      <c r="AY88" s="15">
        <v>18234.29</v>
      </c>
      <c r="AZ88" s="15">
        <v>86076.94</v>
      </c>
      <c r="BA88" s="15">
        <v>23416.76</v>
      </c>
      <c r="BB88" s="15"/>
      <c r="BC88" s="15"/>
      <c r="BD88" s="15"/>
      <c r="BE88" s="15"/>
      <c r="BF88" s="15"/>
      <c r="BG88" s="15"/>
      <c r="BH88" s="15"/>
      <c r="BI88" s="15">
        <v>0</v>
      </c>
      <c r="BJ88" s="15">
        <v>13116.67</v>
      </c>
      <c r="BK88" s="15">
        <v>6412</v>
      </c>
      <c r="BL88" s="15">
        <v>0</v>
      </c>
      <c r="BM88" s="15">
        <v>66699.570000000007</v>
      </c>
      <c r="BN88" s="15">
        <v>45118</v>
      </c>
      <c r="BO88" s="15">
        <v>827377.81</v>
      </c>
      <c r="BP88" s="15">
        <v>49947.92</v>
      </c>
      <c r="BQ88" s="15">
        <v>0</v>
      </c>
      <c r="BR88" s="15">
        <v>0</v>
      </c>
      <c r="BS88" s="15">
        <v>17965.5</v>
      </c>
      <c r="BT88" s="15">
        <v>0</v>
      </c>
      <c r="BU88" s="15">
        <v>0</v>
      </c>
      <c r="BV88" s="202">
        <f t="shared" si="24"/>
        <v>4299957.09</v>
      </c>
      <c r="BW88" s="202">
        <f t="shared" si="25"/>
        <v>-248803.68000000017</v>
      </c>
      <c r="BX88" s="202">
        <f t="shared" si="19"/>
        <v>94261.320000000298</v>
      </c>
      <c r="BY88" s="202">
        <f t="shared" si="20"/>
        <v>0</v>
      </c>
      <c r="BZ88" s="202">
        <f t="shared" si="21"/>
        <v>94261.319999999832</v>
      </c>
      <c r="CA88" s="15">
        <v>0</v>
      </c>
      <c r="CB88" s="15">
        <v>10277.5</v>
      </c>
      <c r="CC88" s="15">
        <v>33500</v>
      </c>
      <c r="CD88" s="15">
        <v>17965.5</v>
      </c>
      <c r="CE88" s="202">
        <f t="shared" si="26"/>
        <v>61743</v>
      </c>
      <c r="CF88" s="15">
        <v>0</v>
      </c>
      <c r="CG88" s="15">
        <v>21667</v>
      </c>
      <c r="CH88" s="15">
        <v>33500</v>
      </c>
      <c r="CI88" s="15">
        <v>6576</v>
      </c>
      <c r="CJ88" s="202">
        <f t="shared" si="27"/>
        <v>61743</v>
      </c>
      <c r="CK88" s="15">
        <f t="shared" si="28"/>
        <v>0</v>
      </c>
      <c r="CL88" s="203">
        <f t="shared" si="29"/>
        <v>0</v>
      </c>
      <c r="CM88" s="203">
        <f t="shared" si="22"/>
        <v>94261.319999999832</v>
      </c>
      <c r="CP88">
        <f>_xlfn.XLOOKUP(D88,'2024-25 Budgets'!$5:$5,'2024-25 Budgets'!$68:$68)</f>
        <v>94261</v>
      </c>
      <c r="CQ88">
        <f>_xlfn.XLOOKUP(D88,'2024-25 Budgets'!$5:$5,'2024-25 Budgets'!$85:$85)</f>
        <v>0</v>
      </c>
      <c r="CR88">
        <f t="shared" si="30"/>
        <v>94261</v>
      </c>
      <c r="CT88" s="203">
        <f t="shared" si="31"/>
        <v>-0.31999999983236194</v>
      </c>
      <c r="CU88" s="203">
        <f t="shared" si="32"/>
        <v>0</v>
      </c>
      <c r="CV88" s="203">
        <f t="shared" si="33"/>
        <v>-0.31999999983236194</v>
      </c>
    </row>
    <row r="89" spans="1:100">
      <c r="A89" s="205" t="s">
        <v>205</v>
      </c>
      <c r="B89" t="s">
        <v>202</v>
      </c>
      <c r="C89">
        <v>101396</v>
      </c>
      <c r="D89">
        <v>3027009</v>
      </c>
      <c r="E89">
        <v>7009</v>
      </c>
      <c r="F89">
        <v>10158</v>
      </c>
      <c r="G89">
        <v>90158</v>
      </c>
      <c r="H89">
        <v>938698</v>
      </c>
      <c r="I89">
        <v>228591</v>
      </c>
      <c r="J89">
        <v>0</v>
      </c>
      <c r="K89">
        <v>228591</v>
      </c>
      <c r="L89" s="15">
        <v>1883688.04</v>
      </c>
      <c r="M89" s="15">
        <v>0</v>
      </c>
      <c r="N89" s="15">
        <v>2720830.54</v>
      </c>
      <c r="O89" s="15">
        <v>0</v>
      </c>
      <c r="P89" s="15">
        <v>94774.98</v>
      </c>
      <c r="Q89" s="15">
        <v>1200</v>
      </c>
      <c r="R89" s="15">
        <v>15432</v>
      </c>
      <c r="S89" s="15">
        <v>4837.8500000000004</v>
      </c>
      <c r="T89" s="15">
        <v>731008</v>
      </c>
      <c r="U89" s="15">
        <v>2185.59</v>
      </c>
      <c r="V89" s="15">
        <v>0</v>
      </c>
      <c r="W89" s="15">
        <v>0</v>
      </c>
      <c r="X89" s="15">
        <v>1900.95</v>
      </c>
      <c r="Y89" s="15">
        <v>25134.48</v>
      </c>
      <c r="Z89" s="15">
        <v>0</v>
      </c>
      <c r="AA89" s="15">
        <v>0</v>
      </c>
      <c r="AB89" s="15">
        <v>0</v>
      </c>
      <c r="AC89" s="15">
        <v>0</v>
      </c>
      <c r="AD89" s="15">
        <v>0</v>
      </c>
      <c r="AE89" s="15">
        <v>43263.44</v>
      </c>
      <c r="AF89" s="15">
        <v>25525</v>
      </c>
      <c r="AG89" s="202">
        <f t="shared" si="34"/>
        <v>5549780.870000001</v>
      </c>
      <c r="AH89" s="15">
        <v>2079122.33</v>
      </c>
      <c r="AI89" s="15">
        <v>3274.17</v>
      </c>
      <c r="AJ89" s="15">
        <v>2155255.17</v>
      </c>
      <c r="AK89" s="15">
        <v>45946.27</v>
      </c>
      <c r="AL89" s="15">
        <v>112468.63</v>
      </c>
      <c r="AM89" s="15">
        <v>0</v>
      </c>
      <c r="AN89" s="15">
        <v>167375.32</v>
      </c>
      <c r="AO89" s="15">
        <v>38859.61</v>
      </c>
      <c r="AP89" s="15">
        <v>21440.48</v>
      </c>
      <c r="AQ89" s="15">
        <v>0</v>
      </c>
      <c r="AR89" s="15">
        <v>0</v>
      </c>
      <c r="AS89" s="15">
        <v>63957.79</v>
      </c>
      <c r="AT89" s="15">
        <v>10406.64</v>
      </c>
      <c r="AU89" s="15">
        <v>34293.19</v>
      </c>
      <c r="AV89" s="15">
        <v>6655.98</v>
      </c>
      <c r="AW89" s="15">
        <v>74735.14</v>
      </c>
      <c r="AX89" s="15">
        <v>0</v>
      </c>
      <c r="AY89" s="15">
        <v>26762.639999999999</v>
      </c>
      <c r="AZ89" s="15">
        <v>89944.63</v>
      </c>
      <c r="BA89" s="15">
        <v>35603.89</v>
      </c>
      <c r="BB89" s="15"/>
      <c r="BC89" s="15"/>
      <c r="BD89" s="15"/>
      <c r="BE89" s="15"/>
      <c r="BF89" s="15"/>
      <c r="BG89" s="15"/>
      <c r="BH89" s="15"/>
      <c r="BI89" s="15">
        <v>0</v>
      </c>
      <c r="BJ89" s="15">
        <v>27951.89</v>
      </c>
      <c r="BK89" s="15">
        <v>12240</v>
      </c>
      <c r="BL89" s="15">
        <v>72669.7</v>
      </c>
      <c r="BM89" s="15">
        <v>37262.39</v>
      </c>
      <c r="BN89" s="15">
        <v>12011.8</v>
      </c>
      <c r="BO89" s="15">
        <v>514902.18</v>
      </c>
      <c r="BP89" s="15">
        <v>48496.3</v>
      </c>
      <c r="BQ89" s="15">
        <v>0</v>
      </c>
      <c r="BR89" s="15">
        <v>0</v>
      </c>
      <c r="BS89" s="15">
        <v>22841</v>
      </c>
      <c r="BT89" s="15">
        <v>0</v>
      </c>
      <c r="BU89" s="15">
        <v>0</v>
      </c>
      <c r="BV89" s="202">
        <f t="shared" si="24"/>
        <v>5714477.1399999987</v>
      </c>
      <c r="BW89" s="202">
        <f t="shared" si="25"/>
        <v>-164696.26999999769</v>
      </c>
      <c r="BX89" s="202">
        <f t="shared" si="19"/>
        <v>63894.73000000231</v>
      </c>
      <c r="BY89" s="202">
        <f t="shared" si="20"/>
        <v>0</v>
      </c>
      <c r="BZ89" s="202">
        <f t="shared" si="21"/>
        <v>63894.73000000231</v>
      </c>
      <c r="CA89" s="15">
        <v>52315</v>
      </c>
      <c r="CB89" s="15">
        <v>11178.63</v>
      </c>
      <c r="CC89" s="15">
        <v>20550</v>
      </c>
      <c r="CD89" s="15">
        <v>22841</v>
      </c>
      <c r="CE89" s="202">
        <f t="shared" si="26"/>
        <v>54569.63</v>
      </c>
      <c r="CF89" s="15">
        <v>0</v>
      </c>
      <c r="CG89" s="15">
        <v>39045</v>
      </c>
      <c r="CH89" s="15">
        <v>48923</v>
      </c>
      <c r="CI89" s="15">
        <v>18916.599999999999</v>
      </c>
      <c r="CJ89" s="202">
        <f t="shared" si="27"/>
        <v>106884.6</v>
      </c>
      <c r="CK89" s="15">
        <f t="shared" si="28"/>
        <v>-52314.970000000008</v>
      </c>
      <c r="CL89" s="203">
        <f t="shared" si="29"/>
        <v>2.9999999991559889E-2</v>
      </c>
      <c r="CM89" s="203">
        <f t="shared" si="22"/>
        <v>63894.760000002301</v>
      </c>
      <c r="CP89">
        <f>_xlfn.XLOOKUP(D89,'2024-25 Budgets'!$5:$5,'2024-25 Budgets'!$68:$68)</f>
        <v>63897</v>
      </c>
      <c r="CQ89">
        <f>_xlfn.XLOOKUP(D89,'2024-25 Budgets'!$5:$5,'2024-25 Budgets'!$85:$85)</f>
        <v>0</v>
      </c>
      <c r="CR89">
        <f t="shared" si="30"/>
        <v>63897</v>
      </c>
      <c r="CT89" s="203">
        <f t="shared" si="31"/>
        <v>2.26999999769032</v>
      </c>
      <c r="CU89" s="203">
        <f t="shared" si="32"/>
        <v>-2.9999999991559889E-2</v>
      </c>
      <c r="CV89" s="203">
        <f t="shared" si="33"/>
        <v>2.2399999976987601</v>
      </c>
    </row>
    <row r="90" spans="1:100">
      <c r="A90" s="205" t="s">
        <v>207</v>
      </c>
      <c r="B90" t="s">
        <v>206</v>
      </c>
      <c r="C90">
        <v>103119</v>
      </c>
      <c r="D90" s="3">
        <v>3023521</v>
      </c>
      <c r="E90" s="3">
        <v>3521</v>
      </c>
      <c r="F90">
        <v>10698</v>
      </c>
      <c r="G90">
        <v>90698</v>
      </c>
      <c r="H90">
        <v>938681</v>
      </c>
      <c r="I90">
        <v>1222190</v>
      </c>
      <c r="J90">
        <v>0</v>
      </c>
      <c r="K90">
        <v>1222190</v>
      </c>
      <c r="L90" s="15">
        <v>9777687.4299999997</v>
      </c>
      <c r="M90" s="15">
        <v>607960.68000000005</v>
      </c>
      <c r="N90" s="15">
        <v>265129.17</v>
      </c>
      <c r="O90" s="15">
        <v>0</v>
      </c>
      <c r="P90" s="15">
        <v>548723.49</v>
      </c>
      <c r="Q90" s="15">
        <v>10009.9</v>
      </c>
      <c r="R90" s="15">
        <v>197787.32</v>
      </c>
      <c r="S90" s="15">
        <v>75981.649999999994</v>
      </c>
      <c r="T90" s="15">
        <v>61350.07</v>
      </c>
      <c r="U90" s="15">
        <v>194747.77</v>
      </c>
      <c r="V90" s="15">
        <v>0</v>
      </c>
      <c r="W90" s="15">
        <v>6801</v>
      </c>
      <c r="X90" s="15">
        <v>199563.37</v>
      </c>
      <c r="Y90" s="15">
        <v>39341.870000000003</v>
      </c>
      <c r="Z90" s="15">
        <v>0</v>
      </c>
      <c r="AA90" s="15">
        <v>0</v>
      </c>
      <c r="AB90" s="15">
        <v>0</v>
      </c>
      <c r="AC90" s="15">
        <v>0</v>
      </c>
      <c r="AD90" s="15">
        <v>0</v>
      </c>
      <c r="AE90" s="15">
        <v>156827.12</v>
      </c>
      <c r="AF90" s="15">
        <v>116441</v>
      </c>
      <c r="AG90" s="202">
        <f t="shared" si="34"/>
        <v>12258351.839999998</v>
      </c>
      <c r="AH90" s="15">
        <v>5937565.5899999999</v>
      </c>
      <c r="AI90" s="15">
        <v>0</v>
      </c>
      <c r="AJ90" s="15">
        <v>1297530.3799999999</v>
      </c>
      <c r="AK90" s="15">
        <v>227420.64</v>
      </c>
      <c r="AL90" s="15">
        <v>738383.55</v>
      </c>
      <c r="AM90" s="15">
        <v>0</v>
      </c>
      <c r="AN90" s="15">
        <v>112487.23</v>
      </c>
      <c r="AO90" s="15">
        <v>117137.60000000001</v>
      </c>
      <c r="AP90" s="15">
        <v>22936.17</v>
      </c>
      <c r="AQ90" s="15">
        <v>2269.96</v>
      </c>
      <c r="AR90" s="15">
        <v>0</v>
      </c>
      <c r="AS90" s="15">
        <v>84117.72</v>
      </c>
      <c r="AT90" s="15">
        <v>14485.82</v>
      </c>
      <c r="AU90" s="15">
        <v>179136.31</v>
      </c>
      <c r="AV90" s="15">
        <v>27467.43</v>
      </c>
      <c r="AW90" s="15">
        <v>310157.96999999997</v>
      </c>
      <c r="AX90" s="15">
        <v>60817.64</v>
      </c>
      <c r="AY90" s="15">
        <v>55059.11</v>
      </c>
      <c r="AZ90" s="15">
        <v>475685.61</v>
      </c>
      <c r="BA90" s="15">
        <v>130251.65</v>
      </c>
      <c r="BB90" s="15"/>
      <c r="BC90" s="15"/>
      <c r="BD90" s="15"/>
      <c r="BE90" s="15"/>
      <c r="BF90" s="15"/>
      <c r="BG90" s="15"/>
      <c r="BH90" s="15"/>
      <c r="BI90" s="15">
        <v>113399.57</v>
      </c>
      <c r="BJ90" s="15">
        <v>110163.98999999999</v>
      </c>
      <c r="BK90" s="15">
        <v>61802.86</v>
      </c>
      <c r="BL90" s="15">
        <v>16518.5</v>
      </c>
      <c r="BM90" s="15">
        <v>455930.86</v>
      </c>
      <c r="BN90" s="15">
        <v>432142.43</v>
      </c>
      <c r="BO90" s="15">
        <v>653712.44999999995</v>
      </c>
      <c r="BP90" s="15">
        <v>322245.96000000002</v>
      </c>
      <c r="BQ90" s="15">
        <v>0</v>
      </c>
      <c r="BR90" s="15">
        <v>0</v>
      </c>
      <c r="BS90" s="15">
        <v>47173.99</v>
      </c>
      <c r="BT90" s="15">
        <v>0</v>
      </c>
      <c r="BU90" s="15">
        <v>0</v>
      </c>
      <c r="BV90" s="202">
        <f t="shared" si="24"/>
        <v>12006000.990000002</v>
      </c>
      <c r="BW90" s="202">
        <f t="shared" si="25"/>
        <v>252350.8499999959</v>
      </c>
      <c r="BX90" s="202">
        <f t="shared" si="19"/>
        <v>1474540.8499999959</v>
      </c>
      <c r="BY90" s="202">
        <f t="shared" si="20"/>
        <v>0</v>
      </c>
      <c r="BZ90" s="202">
        <f t="shared" si="21"/>
        <v>1474540.8499999959</v>
      </c>
      <c r="CA90" s="15">
        <v>0</v>
      </c>
      <c r="CB90" s="15"/>
      <c r="CC90" s="15"/>
      <c r="CD90" s="15"/>
      <c r="CE90" s="202">
        <f t="shared" si="26"/>
        <v>0</v>
      </c>
      <c r="CF90" s="15"/>
      <c r="CG90" s="15"/>
      <c r="CH90" s="15"/>
      <c r="CI90" s="15"/>
      <c r="CJ90" s="202">
        <f t="shared" si="27"/>
        <v>0</v>
      </c>
      <c r="CK90" s="15">
        <f t="shared" si="28"/>
        <v>0</v>
      </c>
      <c r="CL90" s="203">
        <f t="shared" si="29"/>
        <v>0</v>
      </c>
      <c r="CM90" s="203">
        <f t="shared" si="22"/>
        <v>1474540.8499999959</v>
      </c>
      <c r="CT90" s="203"/>
      <c r="CU90" s="203"/>
      <c r="CV90" s="203"/>
    </row>
    <row r="91" spans="1:100">
      <c r="A91" s="206" t="s">
        <v>505</v>
      </c>
      <c r="B91" s="16"/>
      <c r="C91" s="16"/>
      <c r="D91" s="16"/>
      <c r="E91" s="16"/>
      <c r="F91" s="16"/>
      <c r="H91" s="16"/>
      <c r="I91" s="16"/>
      <c r="J91" s="16"/>
      <c r="K91" s="15">
        <f>SUM(K4:K90)</f>
        <v>8754832.9900000002</v>
      </c>
      <c r="AG91" s="202">
        <f t="shared" si="34"/>
        <v>0</v>
      </c>
      <c r="BV91" s="202">
        <f t="shared" si="24"/>
        <v>0</v>
      </c>
      <c r="BW91" s="202"/>
      <c r="BX91" s="202"/>
      <c r="BY91" s="202"/>
      <c r="BZ91" s="202"/>
      <c r="CE91" s="202"/>
      <c r="CJ91" s="202"/>
    </row>
    <row r="94" spans="1:100">
      <c r="AG94"/>
      <c r="AO94" s="16"/>
      <c r="BV94"/>
      <c r="BW94"/>
      <c r="BX94"/>
      <c r="BY94"/>
      <c r="BZ94"/>
      <c r="CE94"/>
      <c r="CF94" s="16"/>
      <c r="CG94" s="16"/>
      <c r="CH94" s="16"/>
      <c r="CJ94"/>
      <c r="CM94" s="16"/>
    </row>
  </sheetData>
  <autoFilter ref="A3:CV91" xr:uid="{CA6DE5D2-BB61-4E41-B210-27D4F25872C4}"/>
  <conditionalFormatting sqref="A56">
    <cfRule type="expression" dxfId="31" priority="97">
      <formula>AND($K56="yes",$L56="yes",$M56="yes",$N56="yes",$O56="yes",$P56="yes",$Q56="yes",$R56="N/A",$S56="yes",$U56="yes",$W56="yes")</formula>
    </cfRule>
    <cfRule type="expression" dxfId="30" priority="98">
      <formula>AND($K56="yes",$L56="yes",$M56="yes",$N56="yes",$O56="yes",$P56="yes",$Q56="yes",$R56="yes",$S56="yes",$U56="yes",$W56="yes")</formula>
    </cfRule>
    <cfRule type="expression" dxfId="29" priority="99">
      <formula>OR($K56="yes",$M56="yes",$O56="yes",$Q56="yes",$R56="yes",$S56="yes")</formula>
    </cfRule>
  </conditionalFormatting>
  <conditionalFormatting sqref="A58:A90">
    <cfRule type="expression" dxfId="28" priority="100">
      <formula>AND($K58="yes",$L58="yes",$M58="yes",$N58="yes",$O58="N/A",$P58="yes",$S58="yes")</formula>
    </cfRule>
    <cfRule type="expression" dxfId="27" priority="101">
      <formula>AND($K58="yes",$L58="yes",$M58="yes",$N58="yes",$O58="yes",$P58="yes",$S58="yes")</formula>
    </cfRule>
    <cfRule type="expression" dxfId="26" priority="102">
      <formula>OR($K58="yes",$L58="yes",$M58="yes",$N58="yes",$O58="yes",$P58="yes")</formula>
    </cfRule>
    <cfRule type="expression" dxfId="25" priority="103">
      <formula>AND($K58="no",$L58="no",$M58="no",$N58="no",$O58="N/A",$P58="no")</formula>
    </cfRule>
    <cfRule type="expression" dxfId="24" priority="104">
      <formula>AND($K58="no",$L58="no",$M58="no",$N58="no",$O58="no",$P58="no")</formula>
    </cfRule>
  </conditionalFormatting>
  <conditionalFormatting sqref="A91">
    <cfRule type="expression" dxfId="23" priority="105">
      <formula>AND($K91="yes",$L92="yes",$M91="yes",$N91="yes",$O91="N/A",$P91="yes",$S91="yes")</formula>
    </cfRule>
    <cfRule type="expression" dxfId="22" priority="106">
      <formula>AND($K91="yes",$L92="yes",$M91="yes",$N91="yes",$O91="yes",$P91="yes",$S91="yes")</formula>
    </cfRule>
    <cfRule type="expression" dxfId="21" priority="107">
      <formula>OR($K91="yes",$L92="yes",$M91="yes",$N91="yes",$O91="yes",$P91="yes")</formula>
    </cfRule>
    <cfRule type="expression" dxfId="20" priority="108">
      <formula>AND($K91="no",$L92="no",$M91="no",$N91="no",$O91="N/A",$P91="no")</formula>
    </cfRule>
    <cfRule type="expression" dxfId="19" priority="109">
      <formula>AND($K91="no",$L92="no",$M91="no",$N91="no",$O91="no",$P91="no")</formula>
    </cfRule>
  </conditionalFormatting>
  <conditionalFormatting sqref="E4:E91">
    <cfRule type="duplicateValues" dxfId="18" priority="22"/>
  </conditionalFormatting>
  <conditionalFormatting sqref="E2:J3">
    <cfRule type="duplicateValues" dxfId="17" priority="119"/>
  </conditionalFormatting>
  <conditionalFormatting sqref="K2:K3">
    <cfRule type="duplicateValues" dxfId="16" priority="110"/>
  </conditionalFormatting>
  <conditionalFormatting sqref="L2:AB3">
    <cfRule type="duplicateValues" dxfId="15" priority="9"/>
  </conditionalFormatting>
  <conditionalFormatting sqref="AC2:BU3">
    <cfRule type="duplicateValues" dxfId="14" priority="8"/>
  </conditionalFormatting>
  <conditionalFormatting sqref="BV2:BZ3">
    <cfRule type="duplicateValues" dxfId="13" priority="122"/>
  </conditionalFormatting>
  <conditionalFormatting sqref="CA2:CA3">
    <cfRule type="duplicateValues" dxfId="12" priority="2"/>
  </conditionalFormatting>
  <conditionalFormatting sqref="CB2:CD3 CH2:CH3 CF2:CF3">
    <cfRule type="duplicateValues" dxfId="11" priority="7"/>
  </conditionalFormatting>
  <conditionalFormatting sqref="CE2:CE3">
    <cfRule type="duplicateValues" dxfId="10" priority="4"/>
  </conditionalFormatting>
  <conditionalFormatting sqref="CG2:CG3">
    <cfRule type="duplicateValues" dxfId="9" priority="6"/>
  </conditionalFormatting>
  <conditionalFormatting sqref="CI2:CI3">
    <cfRule type="duplicateValues" dxfId="8" priority="29"/>
  </conditionalFormatting>
  <conditionalFormatting sqref="CJ2:CJ3">
    <cfRule type="duplicateValues" dxfId="7" priority="3"/>
  </conditionalFormatting>
  <conditionalFormatting sqref="CK2:CM2">
    <cfRule type="duplicateValues" dxfId="6" priority="123"/>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115AB-1BD8-46B3-9EA0-4DCDEBF67279}">
  <dimension ref="A1:CQ88"/>
  <sheetViews>
    <sheetView workbookViewId="0">
      <pane xSplit="2" ySplit="7" topLeftCell="C8" activePane="bottomRight" state="frozen"/>
      <selection activeCell="G88" sqref="G88"/>
      <selection pane="topRight" activeCell="G88" sqref="G88"/>
      <selection pane="bottomLeft" activeCell="G88" sqref="G88"/>
      <selection pane="bottomRight" activeCell="G88" sqref="G88"/>
    </sheetView>
  </sheetViews>
  <sheetFormatPr defaultColWidth="9.109375" defaultRowHeight="14.4"/>
  <cols>
    <col min="1" max="1" width="9.109375" style="36"/>
    <col min="2" max="2" width="49.109375" style="36" bestFit="1" customWidth="1"/>
    <col min="3" max="3" width="10.44140625" style="36" bestFit="1" customWidth="1"/>
    <col min="4" max="4" width="10.109375" style="36" bestFit="1" customWidth="1"/>
    <col min="5" max="5" width="10.44140625" style="36" bestFit="1" customWidth="1"/>
    <col min="6" max="6" width="10.109375" style="36" bestFit="1" customWidth="1"/>
    <col min="7" max="7" width="10.44140625" style="36" bestFit="1" customWidth="1"/>
    <col min="8" max="8" width="10" style="36" bestFit="1" customWidth="1"/>
    <col min="9" max="10" width="10.109375" style="36" bestFit="1" customWidth="1"/>
    <col min="11" max="11" width="10.44140625" style="36" bestFit="1" customWidth="1"/>
    <col min="12" max="13" width="10.109375" style="36" bestFit="1" customWidth="1"/>
    <col min="14" max="14" width="10" style="36" bestFit="1" customWidth="1"/>
    <col min="15" max="15" width="10.44140625" style="36" bestFit="1" customWidth="1"/>
    <col min="16" max="16" width="10" style="36" bestFit="1" customWidth="1"/>
    <col min="17" max="17" width="10.109375" style="36" bestFit="1" customWidth="1"/>
    <col min="18" max="18" width="11.88671875" style="36" bestFit="1" customWidth="1"/>
    <col min="19" max="22" width="10.109375" style="36" bestFit="1" customWidth="1"/>
    <col min="23" max="23" width="14.88671875" style="36" bestFit="1" customWidth="1"/>
    <col min="24" max="26" width="10.109375" style="36" bestFit="1" customWidth="1"/>
    <col min="27" max="27" width="10" style="36" bestFit="1" customWidth="1"/>
    <col min="28" max="28" width="14.88671875" style="36" bestFit="1" customWidth="1"/>
    <col min="29" max="29" width="10" style="36" bestFit="1" customWidth="1"/>
    <col min="30" max="30" width="10.109375" style="36" bestFit="1" customWidth="1"/>
    <col min="31" max="31" width="11.5546875" style="36" bestFit="1" customWidth="1"/>
    <col min="32" max="32" width="14.109375" style="36" bestFit="1" customWidth="1"/>
    <col min="33" max="33" width="10.33203125" style="36" bestFit="1" customWidth="1"/>
    <col min="34" max="34" width="10.109375" style="36" bestFit="1" customWidth="1"/>
    <col min="35" max="36" width="10.44140625" style="36" bestFit="1" customWidth="1"/>
    <col min="37" max="44" width="10.109375" style="36" bestFit="1" customWidth="1"/>
    <col min="45" max="45" width="10" style="36" bestFit="1" customWidth="1"/>
    <col min="46" max="47" width="10.109375" style="36" bestFit="1" customWidth="1"/>
    <col min="48" max="48" width="10" style="36" bestFit="1" customWidth="1"/>
    <col min="49" max="57" width="10.109375" style="36" bestFit="1" customWidth="1"/>
    <col min="58" max="58" width="10" style="36" bestFit="1" customWidth="1"/>
    <col min="59" max="59" width="10.109375" style="36" bestFit="1" customWidth="1"/>
    <col min="60" max="60" width="9.5546875" style="36" bestFit="1" customWidth="1"/>
    <col min="61" max="61" width="10.109375" style="36" bestFit="1" customWidth="1"/>
    <col min="62" max="62" width="12.33203125" style="36" bestFit="1" customWidth="1"/>
    <col min="63" max="73" width="10.109375" style="36" bestFit="1" customWidth="1"/>
    <col min="74" max="74" width="10" style="36" bestFit="1" customWidth="1"/>
    <col min="75" max="77" width="10.109375" style="36" bestFit="1" customWidth="1"/>
    <col min="78" max="78" width="10" style="36" bestFit="1" customWidth="1"/>
    <col min="79" max="79" width="10.88671875" style="36" customWidth="1"/>
    <col min="80" max="81" width="10.109375" style="36" bestFit="1" customWidth="1"/>
    <col min="82" max="82" width="10.33203125" style="36" customWidth="1"/>
    <col min="83" max="83" width="10.109375" style="36" bestFit="1" customWidth="1"/>
    <col min="84" max="84" width="10" style="36" bestFit="1" customWidth="1"/>
    <col min="85" max="85" width="12.109375" style="36" customWidth="1"/>
    <col min="86" max="86" width="10.109375" style="36" bestFit="1" customWidth="1"/>
    <col min="87" max="87" width="11.33203125" style="36" bestFit="1" customWidth="1"/>
    <col min="88" max="88" width="10.109375" style="36" bestFit="1" customWidth="1"/>
    <col min="89" max="89" width="11.33203125" style="36" bestFit="1" customWidth="1"/>
    <col min="90" max="90" width="10.109375" style="36" bestFit="1" customWidth="1"/>
    <col min="91" max="91" width="9.109375" style="36"/>
    <col min="92" max="95" width="9.44140625" style="36" bestFit="1" customWidth="1"/>
    <col min="96" max="16384" width="9.109375" style="36"/>
  </cols>
  <sheetData>
    <row r="1" spans="1:95" ht="15" thickBot="1">
      <c r="A1" s="579" t="s">
        <v>506</v>
      </c>
      <c r="B1" s="580"/>
      <c r="C1" s="235"/>
      <c r="D1" s="235"/>
      <c r="E1" s="235"/>
      <c r="F1" s="235"/>
      <c r="G1" s="235"/>
      <c r="H1" s="235"/>
      <c r="I1" s="235"/>
      <c r="J1" s="235"/>
      <c r="K1" s="235"/>
      <c r="L1" s="235"/>
      <c r="M1" s="235"/>
      <c r="N1" s="235"/>
      <c r="O1" s="235"/>
      <c r="P1" s="235"/>
      <c r="Q1" s="235"/>
      <c r="R1" s="236" t="s">
        <v>507</v>
      </c>
      <c r="S1" s="235"/>
      <c r="T1" s="235"/>
      <c r="U1" s="235"/>
      <c r="V1" s="235"/>
      <c r="W1" s="235"/>
      <c r="X1" s="235"/>
      <c r="Y1" s="235"/>
      <c r="Z1" s="235"/>
      <c r="AA1" s="235"/>
      <c r="AB1" s="235"/>
      <c r="AC1" s="235"/>
      <c r="AD1" s="235"/>
      <c r="AE1" s="235"/>
      <c r="AF1" s="235"/>
      <c r="AG1" s="235"/>
      <c r="AH1" s="235"/>
      <c r="AI1" s="235"/>
      <c r="AJ1" s="235"/>
      <c r="AK1" s="235"/>
      <c r="AL1" s="235"/>
      <c r="AM1" s="235"/>
      <c r="AN1" s="235"/>
      <c r="AO1" s="237"/>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row>
    <row r="2" spans="1:95" ht="15" thickBot="1">
      <c r="A2" s="235"/>
      <c r="B2" s="235"/>
      <c r="C2" s="581" t="s">
        <v>121</v>
      </c>
      <c r="D2" s="582"/>
      <c r="E2" s="583" t="s">
        <v>202</v>
      </c>
      <c r="F2" s="584"/>
      <c r="G2" s="585"/>
      <c r="H2" s="586" t="s">
        <v>508</v>
      </c>
      <c r="I2" s="587"/>
      <c r="J2" s="588" t="s">
        <v>124</v>
      </c>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c r="CC2" s="589"/>
      <c r="CD2" s="589"/>
      <c r="CE2" s="590"/>
      <c r="CF2" s="238" t="s">
        <v>509</v>
      </c>
      <c r="CG2" s="591" t="s">
        <v>196</v>
      </c>
      <c r="CH2" s="592"/>
      <c r="CI2" s="592"/>
      <c r="CJ2" s="592"/>
      <c r="CK2" s="592"/>
      <c r="CL2" s="593"/>
    </row>
    <row r="3" spans="1:95" ht="57.6">
      <c r="A3" s="239" t="s">
        <v>504</v>
      </c>
      <c r="B3" s="239" t="s">
        <v>510</v>
      </c>
      <c r="C3" s="213" t="s">
        <v>120</v>
      </c>
      <c r="D3" s="214" t="s">
        <v>122</v>
      </c>
      <c r="E3" s="213" t="s">
        <v>203</v>
      </c>
      <c r="F3" s="215" t="s">
        <v>204</v>
      </c>
      <c r="G3" s="214" t="s">
        <v>205</v>
      </c>
      <c r="H3" s="213" t="s">
        <v>193</v>
      </c>
      <c r="I3" s="214" t="s">
        <v>195</v>
      </c>
      <c r="J3" s="215" t="s">
        <v>213</v>
      </c>
      <c r="K3" s="215" t="s">
        <v>339</v>
      </c>
      <c r="L3" s="215" t="s">
        <v>348</v>
      </c>
      <c r="M3" s="215" t="s">
        <v>349</v>
      </c>
      <c r="N3" s="215" t="s">
        <v>355</v>
      </c>
      <c r="O3" s="215" t="s">
        <v>315</v>
      </c>
      <c r="P3" s="215" t="s">
        <v>130</v>
      </c>
      <c r="Q3" s="215" t="s">
        <v>268</v>
      </c>
      <c r="R3" s="216" t="s">
        <v>271</v>
      </c>
      <c r="S3" s="215" t="s">
        <v>272</v>
      </c>
      <c r="T3" s="215" t="s">
        <v>317</v>
      </c>
      <c r="U3" s="215" t="s">
        <v>316</v>
      </c>
      <c r="V3" s="215" t="s">
        <v>318</v>
      </c>
      <c r="W3" s="215" t="s">
        <v>334</v>
      </c>
      <c r="X3" s="215" t="s">
        <v>340</v>
      </c>
      <c r="Y3" s="215" t="s">
        <v>273</v>
      </c>
      <c r="Z3" s="215" t="s">
        <v>319</v>
      </c>
      <c r="AA3" s="215" t="s">
        <v>141</v>
      </c>
      <c r="AB3" s="215" t="s">
        <v>320</v>
      </c>
      <c r="AC3" s="215" t="s">
        <v>321</v>
      </c>
      <c r="AD3" s="215" t="s">
        <v>274</v>
      </c>
      <c r="AE3" s="215" t="s">
        <v>322</v>
      </c>
      <c r="AF3" s="215" t="s">
        <v>282</v>
      </c>
      <c r="AG3" s="215" t="s">
        <v>214</v>
      </c>
      <c r="AH3" s="215" t="s">
        <v>323</v>
      </c>
      <c r="AI3" s="215" t="s">
        <v>149</v>
      </c>
      <c r="AJ3" s="215" t="s">
        <v>284</v>
      </c>
      <c r="AK3" s="215" t="s">
        <v>325</v>
      </c>
      <c r="AL3" s="215" t="s">
        <v>324</v>
      </c>
      <c r="AM3" s="215" t="s">
        <v>326</v>
      </c>
      <c r="AN3" s="215" t="s">
        <v>356</v>
      </c>
      <c r="AO3" s="215" t="s">
        <v>275</v>
      </c>
      <c r="AP3" s="215" t="s">
        <v>327</v>
      </c>
      <c r="AQ3" s="215" t="s">
        <v>341</v>
      </c>
      <c r="AR3" s="215" t="s">
        <v>328</v>
      </c>
      <c r="AS3" s="215" t="s">
        <v>329</v>
      </c>
      <c r="AT3" s="215" t="s">
        <v>215</v>
      </c>
      <c r="AU3" s="215" t="s">
        <v>246</v>
      </c>
      <c r="AV3" s="215" t="s">
        <v>262</v>
      </c>
      <c r="AW3" s="215" t="s">
        <v>270</v>
      </c>
      <c r="AX3" s="215" t="s">
        <v>342</v>
      </c>
      <c r="AY3" s="215" t="s">
        <v>330</v>
      </c>
      <c r="AZ3" s="215" t="s">
        <v>332</v>
      </c>
      <c r="BA3" s="215" t="s">
        <v>331</v>
      </c>
      <c r="BB3" s="215" t="s">
        <v>283</v>
      </c>
      <c r="BC3" s="215" t="s">
        <v>313</v>
      </c>
      <c r="BD3" s="215" t="s">
        <v>338</v>
      </c>
      <c r="BE3" s="215" t="s">
        <v>359</v>
      </c>
      <c r="BF3" s="215" t="s">
        <v>423</v>
      </c>
      <c r="BG3" s="215" t="s">
        <v>511</v>
      </c>
      <c r="BH3" s="215" t="s">
        <v>424</v>
      </c>
      <c r="BI3" s="215" t="s">
        <v>336</v>
      </c>
      <c r="BJ3" s="215" t="s">
        <v>174</v>
      </c>
      <c r="BK3" s="215" t="s">
        <v>354</v>
      </c>
      <c r="BL3" s="215" t="s">
        <v>277</v>
      </c>
      <c r="BM3" s="215" t="s">
        <v>347</v>
      </c>
      <c r="BN3" s="215" t="s">
        <v>350</v>
      </c>
      <c r="BO3" s="215" t="s">
        <v>343</v>
      </c>
      <c r="BP3" s="215" t="s">
        <v>344</v>
      </c>
      <c r="BQ3" s="215" t="s">
        <v>353</v>
      </c>
      <c r="BR3" s="215" t="s">
        <v>285</v>
      </c>
      <c r="BS3" s="215" t="s">
        <v>345</v>
      </c>
      <c r="BT3" s="215" t="s">
        <v>346</v>
      </c>
      <c r="BU3" s="215" t="s">
        <v>314</v>
      </c>
      <c r="BV3" s="215" t="s">
        <v>352</v>
      </c>
      <c r="BW3" s="215" t="s">
        <v>351</v>
      </c>
      <c r="BX3" s="215" t="s">
        <v>335</v>
      </c>
      <c r="BY3" s="215" t="s">
        <v>286</v>
      </c>
      <c r="BZ3" s="215" t="s">
        <v>333</v>
      </c>
      <c r="CA3" s="215" t="s">
        <v>276</v>
      </c>
      <c r="CB3" s="215" t="s">
        <v>337</v>
      </c>
      <c r="CC3" s="215" t="s">
        <v>287</v>
      </c>
      <c r="CD3" s="215" t="s">
        <v>247</v>
      </c>
      <c r="CE3" s="214" t="s">
        <v>302</v>
      </c>
      <c r="CF3" s="217" t="s">
        <v>357</v>
      </c>
      <c r="CG3" s="218" t="s">
        <v>360</v>
      </c>
      <c r="CH3" s="219" t="s">
        <v>358</v>
      </c>
      <c r="CI3" s="219" t="s">
        <v>245</v>
      </c>
      <c r="CJ3" s="219" t="s">
        <v>278</v>
      </c>
      <c r="CK3" s="219" t="s">
        <v>361</v>
      </c>
      <c r="CL3" s="220" t="s">
        <v>279</v>
      </c>
      <c r="CN3" s="220" t="s">
        <v>512</v>
      </c>
      <c r="CO3" s="220" t="s">
        <v>513</v>
      </c>
      <c r="CP3" s="220" t="s">
        <v>514</v>
      </c>
      <c r="CQ3" s="220" t="s">
        <v>515</v>
      </c>
    </row>
    <row r="4" spans="1:95">
      <c r="A4" s="239"/>
      <c r="B4" s="239"/>
      <c r="C4" s="221">
        <v>10135</v>
      </c>
      <c r="D4" s="221">
        <v>10132</v>
      </c>
      <c r="E4" s="221">
        <v>10159</v>
      </c>
      <c r="F4" s="221">
        <v>10157</v>
      </c>
      <c r="G4" s="221">
        <v>10158</v>
      </c>
      <c r="H4" s="221">
        <v>10185</v>
      </c>
      <c r="I4" s="221">
        <v>10188</v>
      </c>
      <c r="J4" s="221">
        <v>11094</v>
      </c>
      <c r="K4" s="221">
        <v>10040</v>
      </c>
      <c r="L4" s="221">
        <v>10042</v>
      </c>
      <c r="M4" s="221">
        <v>10043</v>
      </c>
      <c r="N4" s="221">
        <v>10117</v>
      </c>
      <c r="O4" s="221">
        <v>10044</v>
      </c>
      <c r="P4" s="221">
        <v>10128</v>
      </c>
      <c r="Q4" s="221">
        <v>11278</v>
      </c>
      <c r="R4" s="222">
        <v>10045</v>
      </c>
      <c r="S4" s="221">
        <v>10115</v>
      </c>
      <c r="T4" s="221">
        <v>10047</v>
      </c>
      <c r="U4" s="221">
        <v>10046</v>
      </c>
      <c r="V4" s="221">
        <v>10048</v>
      </c>
      <c r="W4" s="221">
        <v>10118</v>
      </c>
      <c r="X4" s="221">
        <v>10050</v>
      </c>
      <c r="Y4" s="221">
        <v>10051</v>
      </c>
      <c r="Z4" s="221">
        <v>10054</v>
      </c>
      <c r="AA4" s="221">
        <v>10055</v>
      </c>
      <c r="AB4" s="221">
        <v>10056</v>
      </c>
      <c r="AC4" s="221">
        <v>10057</v>
      </c>
      <c r="AD4" s="221">
        <v>10083</v>
      </c>
      <c r="AE4" s="221">
        <v>10059</v>
      </c>
      <c r="AF4" s="221">
        <v>10061</v>
      </c>
      <c r="AG4" s="221">
        <v>10063</v>
      </c>
      <c r="AH4" s="221">
        <v>10064</v>
      </c>
      <c r="AI4" s="221">
        <v>10065</v>
      </c>
      <c r="AJ4" s="221">
        <v>10066</v>
      </c>
      <c r="AK4" s="221">
        <v>10068</v>
      </c>
      <c r="AL4" s="221">
        <v>10067</v>
      </c>
      <c r="AM4" s="221">
        <v>10069</v>
      </c>
      <c r="AN4" s="221">
        <v>10121</v>
      </c>
      <c r="AO4" s="221">
        <v>10071</v>
      </c>
      <c r="AP4" s="221">
        <v>10072</v>
      </c>
      <c r="AQ4" s="221">
        <v>10073</v>
      </c>
      <c r="AR4" s="221">
        <v>10074</v>
      </c>
      <c r="AS4" s="221">
        <v>10075</v>
      </c>
      <c r="AT4" s="221">
        <v>11093</v>
      </c>
      <c r="AU4" s="221">
        <v>10125</v>
      </c>
      <c r="AV4" s="221">
        <v>10126</v>
      </c>
      <c r="AW4" s="221">
        <v>10114</v>
      </c>
      <c r="AX4" s="221">
        <v>10078</v>
      </c>
      <c r="AY4" s="221">
        <v>10079</v>
      </c>
      <c r="AZ4" s="221">
        <v>10081</v>
      </c>
      <c r="BA4" s="221">
        <v>10080</v>
      </c>
      <c r="BB4" s="221">
        <v>10113</v>
      </c>
      <c r="BC4" s="221">
        <v>10082</v>
      </c>
      <c r="BD4" s="221">
        <v>10127</v>
      </c>
      <c r="BE4" s="221">
        <v>10084</v>
      </c>
      <c r="BF4" s="221">
        <v>10085</v>
      </c>
      <c r="BG4" s="221">
        <v>10129</v>
      </c>
      <c r="BH4" s="221">
        <v>10119</v>
      </c>
      <c r="BI4" s="221">
        <v>10086</v>
      </c>
      <c r="BJ4" s="221">
        <v>10112</v>
      </c>
      <c r="BK4" s="221">
        <v>10110</v>
      </c>
      <c r="BL4" s="221">
        <v>10087</v>
      </c>
      <c r="BM4" s="221">
        <v>10099</v>
      </c>
      <c r="BN4" s="221">
        <v>10088</v>
      </c>
      <c r="BO4" s="221">
        <v>10089</v>
      </c>
      <c r="BP4" s="221">
        <v>10116</v>
      </c>
      <c r="BQ4" s="221">
        <v>10107</v>
      </c>
      <c r="BR4" s="221">
        <v>10092</v>
      </c>
      <c r="BS4" s="221">
        <v>10093</v>
      </c>
      <c r="BT4" s="221">
        <v>10094</v>
      </c>
      <c r="BU4" s="221">
        <v>10095</v>
      </c>
      <c r="BV4" s="221">
        <v>10108</v>
      </c>
      <c r="BW4" s="221">
        <v>10096</v>
      </c>
      <c r="BX4" s="221">
        <v>10097</v>
      </c>
      <c r="BY4" s="221">
        <v>10100</v>
      </c>
      <c r="BZ4" s="221">
        <v>10101</v>
      </c>
      <c r="CA4" s="221">
        <v>10103</v>
      </c>
      <c r="CB4" s="221">
        <v>10124</v>
      </c>
      <c r="CC4" s="221">
        <v>10105</v>
      </c>
      <c r="CD4" s="221">
        <v>10123</v>
      </c>
      <c r="CE4" s="221">
        <v>10109</v>
      </c>
      <c r="CF4" s="221">
        <v>10698</v>
      </c>
      <c r="CG4" s="221">
        <v>10145</v>
      </c>
      <c r="CH4" s="221">
        <v>10139</v>
      </c>
      <c r="CI4" s="221">
        <v>11174</v>
      </c>
      <c r="CJ4" s="221">
        <v>11513</v>
      </c>
      <c r="CK4" s="221">
        <v>10142</v>
      </c>
      <c r="CL4" s="221">
        <v>10148</v>
      </c>
      <c r="CN4" s="221"/>
      <c r="CO4" s="221"/>
      <c r="CP4" s="221"/>
      <c r="CQ4" s="221"/>
    </row>
    <row r="5" spans="1:95">
      <c r="A5" s="239"/>
      <c r="B5" s="239"/>
      <c r="C5" s="221">
        <v>3021000</v>
      </c>
      <c r="D5" s="221">
        <v>3021002</v>
      </c>
      <c r="E5" s="221">
        <v>3027010</v>
      </c>
      <c r="F5" s="221">
        <v>3027005</v>
      </c>
      <c r="G5" s="221">
        <v>3027009</v>
      </c>
      <c r="H5" s="221">
        <v>3021102</v>
      </c>
      <c r="I5" s="221">
        <v>3021100</v>
      </c>
      <c r="J5" s="221">
        <v>3023520</v>
      </c>
      <c r="K5" s="221">
        <v>3023300</v>
      </c>
      <c r="L5" s="221">
        <v>3023317</v>
      </c>
      <c r="M5" s="221">
        <v>3023500</v>
      </c>
      <c r="N5" s="221">
        <v>3023514</v>
      </c>
      <c r="O5" s="221">
        <v>3022002</v>
      </c>
      <c r="P5" s="221">
        <v>3022079</v>
      </c>
      <c r="Q5" s="221">
        <v>3023524</v>
      </c>
      <c r="R5" s="221">
        <v>3022003</v>
      </c>
      <c r="S5" s="221">
        <v>3023511</v>
      </c>
      <c r="T5" s="221">
        <v>3022008</v>
      </c>
      <c r="U5" s="221">
        <v>3022007</v>
      </c>
      <c r="V5" s="221">
        <v>3022009</v>
      </c>
      <c r="W5" s="221">
        <v>3022067</v>
      </c>
      <c r="X5" s="221">
        <v>3023302</v>
      </c>
      <c r="Y5" s="221">
        <v>3022011</v>
      </c>
      <c r="Z5" s="221">
        <v>3022014</v>
      </c>
      <c r="AA5" s="221">
        <v>3022015</v>
      </c>
      <c r="AB5" s="221">
        <v>3022016</v>
      </c>
      <c r="AC5" s="221">
        <v>3022017</v>
      </c>
      <c r="AD5" s="221">
        <v>3022073</v>
      </c>
      <c r="AE5" s="221">
        <v>3022019</v>
      </c>
      <c r="AF5" s="221">
        <v>3022021</v>
      </c>
      <c r="AG5" s="221">
        <v>3022023</v>
      </c>
      <c r="AH5" s="221">
        <v>3022024</v>
      </c>
      <c r="AI5" s="221">
        <v>3022025</v>
      </c>
      <c r="AJ5" s="221">
        <v>3022026</v>
      </c>
      <c r="AK5" s="221">
        <v>3022028</v>
      </c>
      <c r="AL5" s="221">
        <v>3022027</v>
      </c>
      <c r="AM5" s="221">
        <v>3022029</v>
      </c>
      <c r="AN5" s="221">
        <v>3023516</v>
      </c>
      <c r="AO5" s="221">
        <v>3022031</v>
      </c>
      <c r="AP5" s="221">
        <v>3022032</v>
      </c>
      <c r="AQ5" s="221">
        <v>3023304</v>
      </c>
      <c r="AR5" s="221">
        <v>3022036</v>
      </c>
      <c r="AS5" s="221">
        <v>3022037</v>
      </c>
      <c r="AT5" s="221">
        <v>3023523</v>
      </c>
      <c r="AU5" s="221">
        <v>3025948</v>
      </c>
      <c r="AV5" s="221">
        <v>3025949</v>
      </c>
      <c r="AW5" s="221">
        <v>3023513</v>
      </c>
      <c r="AX5" s="221">
        <v>3023305</v>
      </c>
      <c r="AY5" s="221">
        <v>3022042</v>
      </c>
      <c r="AZ5" s="221">
        <v>3022044</v>
      </c>
      <c r="BA5" s="221">
        <v>3022043</v>
      </c>
      <c r="BB5" s="221">
        <v>3022053</v>
      </c>
      <c r="BC5" s="221">
        <v>3022045</v>
      </c>
      <c r="BD5" s="221">
        <v>3022077</v>
      </c>
      <c r="BE5" s="221">
        <v>3025201</v>
      </c>
      <c r="BF5" s="221">
        <v>3023501</v>
      </c>
      <c r="BG5" s="221">
        <v>3022078</v>
      </c>
      <c r="BH5" s="221" t="e">
        <v>#N/A</v>
      </c>
      <c r="BI5" s="221">
        <v>3022072</v>
      </c>
      <c r="BJ5" s="221">
        <v>3023512</v>
      </c>
      <c r="BK5" s="221">
        <v>3023510</v>
      </c>
      <c r="BL5" s="221">
        <v>3023502</v>
      </c>
      <c r="BM5" s="221">
        <v>3023315</v>
      </c>
      <c r="BN5" s="221">
        <v>3023504</v>
      </c>
      <c r="BO5" s="221">
        <v>3023307</v>
      </c>
      <c r="BP5" s="221">
        <v>3023309</v>
      </c>
      <c r="BQ5" s="221">
        <v>3023509</v>
      </c>
      <c r="BR5" s="221">
        <v>3023311</v>
      </c>
      <c r="BS5" s="221">
        <v>3023312</v>
      </c>
      <c r="BT5" s="221">
        <v>3023313</v>
      </c>
      <c r="BU5" s="221">
        <v>3023314</v>
      </c>
      <c r="BV5" s="221">
        <v>3023507</v>
      </c>
      <c r="BW5" s="221">
        <v>3023506</v>
      </c>
      <c r="BX5" s="221">
        <v>3022070</v>
      </c>
      <c r="BY5" s="221">
        <v>3023316</v>
      </c>
      <c r="BZ5" s="221">
        <v>3022055</v>
      </c>
      <c r="CA5" s="221">
        <v>3022057</v>
      </c>
      <c r="CB5" s="221">
        <v>3022076</v>
      </c>
      <c r="CC5" s="221">
        <v>3022060</v>
      </c>
      <c r="CD5" s="221">
        <v>3023518</v>
      </c>
      <c r="CE5" s="221">
        <v>3022054</v>
      </c>
      <c r="CF5" s="221">
        <v>3023521</v>
      </c>
      <c r="CG5" s="221">
        <v>3025405</v>
      </c>
      <c r="CH5" s="221">
        <v>3024003</v>
      </c>
      <c r="CI5" s="221">
        <v>3025427</v>
      </c>
      <c r="CJ5" s="221">
        <v>3024004</v>
      </c>
      <c r="CK5" s="221">
        <v>3025407</v>
      </c>
      <c r="CL5" s="221">
        <v>3025404</v>
      </c>
      <c r="CN5" s="221"/>
      <c r="CO5" s="221"/>
      <c r="CP5" s="221"/>
      <c r="CQ5" s="221"/>
    </row>
    <row r="6" spans="1:95">
      <c r="A6" s="239"/>
      <c r="B6" s="239"/>
      <c r="C6" s="221">
        <v>3</v>
      </c>
      <c r="D6" s="221">
        <v>4</v>
      </c>
      <c r="E6" s="221">
        <v>5</v>
      </c>
      <c r="F6" s="221">
        <v>6</v>
      </c>
      <c r="G6" s="221">
        <v>7</v>
      </c>
      <c r="H6" s="221">
        <v>8</v>
      </c>
      <c r="I6" s="221">
        <v>9</v>
      </c>
      <c r="J6" s="221">
        <v>10</v>
      </c>
      <c r="K6" s="221">
        <v>11</v>
      </c>
      <c r="L6" s="221">
        <v>12</v>
      </c>
      <c r="M6" s="221">
        <v>13</v>
      </c>
      <c r="N6" s="221">
        <v>14</v>
      </c>
      <c r="O6" s="221">
        <v>15</v>
      </c>
      <c r="P6" s="221">
        <v>16</v>
      </c>
      <c r="Q6" s="221">
        <v>17</v>
      </c>
      <c r="R6" s="222">
        <v>18</v>
      </c>
      <c r="S6" s="221">
        <v>19</v>
      </c>
      <c r="T6" s="221">
        <v>20</v>
      </c>
      <c r="U6" s="221">
        <v>21</v>
      </c>
      <c r="V6" s="221">
        <v>22</v>
      </c>
      <c r="W6" s="221">
        <v>23</v>
      </c>
      <c r="X6" s="221">
        <v>24</v>
      </c>
      <c r="Y6" s="221">
        <v>25</v>
      </c>
      <c r="Z6" s="221">
        <v>26</v>
      </c>
      <c r="AA6" s="221">
        <v>27</v>
      </c>
      <c r="AB6" s="221">
        <v>28</v>
      </c>
      <c r="AC6" s="221">
        <v>29</v>
      </c>
      <c r="AD6" s="221">
        <v>30</v>
      </c>
      <c r="AE6" s="221">
        <v>31</v>
      </c>
      <c r="AF6" s="221">
        <v>32</v>
      </c>
      <c r="AG6" s="221">
        <v>33</v>
      </c>
      <c r="AH6" s="221">
        <v>34</v>
      </c>
      <c r="AI6" s="221">
        <v>35</v>
      </c>
      <c r="AJ6" s="221">
        <v>36</v>
      </c>
      <c r="AK6" s="221">
        <v>37</v>
      </c>
      <c r="AL6" s="221">
        <v>38</v>
      </c>
      <c r="AM6" s="221">
        <v>39</v>
      </c>
      <c r="AN6" s="221">
        <v>40</v>
      </c>
      <c r="AO6" s="221">
        <v>41</v>
      </c>
      <c r="AP6" s="221">
        <v>42</v>
      </c>
      <c r="AQ6" s="221">
        <v>43</v>
      </c>
      <c r="AR6" s="221">
        <v>44</v>
      </c>
      <c r="AS6" s="221">
        <v>45</v>
      </c>
      <c r="AT6" s="221">
        <v>46</v>
      </c>
      <c r="AU6" s="221">
        <v>47</v>
      </c>
      <c r="AV6" s="221">
        <v>48</v>
      </c>
      <c r="AW6" s="221">
        <v>49</v>
      </c>
      <c r="AX6" s="221">
        <v>50</v>
      </c>
      <c r="AY6" s="221">
        <v>51</v>
      </c>
      <c r="AZ6" s="221">
        <v>52</v>
      </c>
      <c r="BA6" s="221">
        <v>53</v>
      </c>
      <c r="BB6" s="221">
        <v>54</v>
      </c>
      <c r="BC6" s="221">
        <v>55</v>
      </c>
      <c r="BD6" s="221">
        <v>56</v>
      </c>
      <c r="BE6" s="221">
        <v>57</v>
      </c>
      <c r="BF6" s="221">
        <v>58</v>
      </c>
      <c r="BG6" s="221">
        <v>59</v>
      </c>
      <c r="BH6" s="221">
        <v>60</v>
      </c>
      <c r="BI6" s="221">
        <v>61</v>
      </c>
      <c r="BJ6" s="221">
        <v>62</v>
      </c>
      <c r="BK6" s="221">
        <v>63</v>
      </c>
      <c r="BL6" s="221">
        <v>64</v>
      </c>
      <c r="BM6" s="221">
        <v>65</v>
      </c>
      <c r="BN6" s="221">
        <v>66</v>
      </c>
      <c r="BO6" s="221">
        <v>67</v>
      </c>
      <c r="BP6" s="221">
        <v>68</v>
      </c>
      <c r="BQ6" s="221">
        <v>69</v>
      </c>
      <c r="BR6" s="221">
        <v>70</v>
      </c>
      <c r="BS6" s="221">
        <v>71</v>
      </c>
      <c r="BT6" s="221">
        <v>72</v>
      </c>
      <c r="BU6" s="221">
        <v>73</v>
      </c>
      <c r="BV6" s="221">
        <v>74</v>
      </c>
      <c r="BW6" s="221">
        <v>75</v>
      </c>
      <c r="BX6" s="221">
        <v>76</v>
      </c>
      <c r="BY6" s="221">
        <v>77</v>
      </c>
      <c r="BZ6" s="221">
        <v>78</v>
      </c>
      <c r="CA6" s="221">
        <v>79</v>
      </c>
      <c r="CB6" s="221">
        <v>80</v>
      </c>
      <c r="CC6" s="221">
        <v>81</v>
      </c>
      <c r="CD6" s="221">
        <v>82</v>
      </c>
      <c r="CE6" s="221">
        <v>83</v>
      </c>
      <c r="CF6" s="221">
        <v>84</v>
      </c>
      <c r="CG6" s="221">
        <v>85</v>
      </c>
      <c r="CH6" s="221">
        <v>86</v>
      </c>
      <c r="CI6" s="221">
        <v>87</v>
      </c>
      <c r="CJ6" s="221">
        <v>88</v>
      </c>
      <c r="CK6" s="221">
        <v>89</v>
      </c>
      <c r="CL6" s="221">
        <v>90</v>
      </c>
      <c r="CN6" s="221"/>
      <c r="CO6" s="221"/>
      <c r="CP6" s="221"/>
      <c r="CQ6" s="221"/>
    </row>
    <row r="7" spans="1:95">
      <c r="A7" s="240" t="s">
        <v>516</v>
      </c>
      <c r="B7" s="240"/>
      <c r="C7" s="241" t="s">
        <v>3</v>
      </c>
      <c r="D7" s="241" t="s">
        <v>3</v>
      </c>
      <c r="E7" s="241" t="s">
        <v>3</v>
      </c>
      <c r="F7" s="241" t="s">
        <v>3</v>
      </c>
      <c r="G7" s="241" t="s">
        <v>3</v>
      </c>
      <c r="H7" s="241" t="s">
        <v>3</v>
      </c>
      <c r="I7" s="241" t="s">
        <v>3</v>
      </c>
      <c r="J7" s="241" t="s">
        <v>3</v>
      </c>
      <c r="K7" s="241" t="s">
        <v>3</v>
      </c>
      <c r="L7" s="241" t="s">
        <v>3</v>
      </c>
      <c r="M7" s="241" t="s">
        <v>3</v>
      </c>
      <c r="N7" s="241" t="s">
        <v>3</v>
      </c>
      <c r="O7" s="241" t="s">
        <v>3</v>
      </c>
      <c r="P7" s="241" t="s">
        <v>3</v>
      </c>
      <c r="Q7" s="241" t="s">
        <v>3</v>
      </c>
      <c r="R7" s="242" t="s">
        <v>3</v>
      </c>
      <c r="S7" s="241" t="s">
        <v>3</v>
      </c>
      <c r="T7" s="241" t="s">
        <v>3</v>
      </c>
      <c r="U7" s="241" t="s">
        <v>3</v>
      </c>
      <c r="V7" s="241" t="s">
        <v>3</v>
      </c>
      <c r="W7" s="241" t="s">
        <v>3</v>
      </c>
      <c r="X7" s="241" t="s">
        <v>3</v>
      </c>
      <c r="Y7" s="241" t="s">
        <v>3</v>
      </c>
      <c r="Z7" s="241" t="s">
        <v>3</v>
      </c>
      <c r="AA7" s="241" t="s">
        <v>3</v>
      </c>
      <c r="AB7" s="241" t="s">
        <v>3</v>
      </c>
      <c r="AC7" s="241" t="s">
        <v>3</v>
      </c>
      <c r="AD7" s="241" t="s">
        <v>3</v>
      </c>
      <c r="AE7" s="243" t="s">
        <v>3</v>
      </c>
      <c r="AF7" s="241" t="s">
        <v>3</v>
      </c>
      <c r="AG7" s="241" t="s">
        <v>3</v>
      </c>
      <c r="AH7" s="241" t="s">
        <v>3</v>
      </c>
      <c r="AI7" s="241" t="s">
        <v>3</v>
      </c>
      <c r="AJ7" s="241" t="s">
        <v>3</v>
      </c>
      <c r="AK7" s="241" t="s">
        <v>3</v>
      </c>
      <c r="AL7" s="241" t="s">
        <v>3</v>
      </c>
      <c r="AM7" s="241" t="s">
        <v>3</v>
      </c>
      <c r="AN7" s="241" t="s">
        <v>3</v>
      </c>
      <c r="AO7" s="241" t="s">
        <v>3</v>
      </c>
      <c r="AP7" s="241" t="s">
        <v>3</v>
      </c>
      <c r="AQ7" s="241" t="s">
        <v>3</v>
      </c>
      <c r="AR7" s="241" t="s">
        <v>3</v>
      </c>
      <c r="AS7" s="241" t="s">
        <v>3</v>
      </c>
      <c r="AT7" s="241" t="s">
        <v>3</v>
      </c>
      <c r="AU7" s="241" t="s">
        <v>3</v>
      </c>
      <c r="AV7" s="241" t="s">
        <v>3</v>
      </c>
      <c r="AW7" s="241" t="s">
        <v>3</v>
      </c>
      <c r="AX7" s="241" t="s">
        <v>3</v>
      </c>
      <c r="AY7" s="241" t="s">
        <v>3</v>
      </c>
      <c r="AZ7" s="241" t="s">
        <v>3</v>
      </c>
      <c r="BA7" s="241" t="s">
        <v>3</v>
      </c>
      <c r="BB7" s="241" t="s">
        <v>3</v>
      </c>
      <c r="BC7" s="241" t="s">
        <v>3</v>
      </c>
      <c r="BD7" s="241" t="s">
        <v>3</v>
      </c>
      <c r="BE7" s="241" t="s">
        <v>3</v>
      </c>
      <c r="BF7" s="241" t="s">
        <v>3</v>
      </c>
      <c r="BG7" s="241" t="s">
        <v>3</v>
      </c>
      <c r="BH7" s="241" t="s">
        <v>3</v>
      </c>
      <c r="BI7" s="241" t="s">
        <v>3</v>
      </c>
      <c r="BJ7" s="241" t="s">
        <v>3</v>
      </c>
      <c r="BK7" s="241" t="s">
        <v>3</v>
      </c>
      <c r="BL7" s="241" t="s">
        <v>3</v>
      </c>
      <c r="BM7" s="241" t="s">
        <v>3</v>
      </c>
      <c r="BN7" s="241" t="s">
        <v>3</v>
      </c>
      <c r="BO7" s="241" t="s">
        <v>3</v>
      </c>
      <c r="BP7" s="241" t="s">
        <v>3</v>
      </c>
      <c r="BQ7" s="241" t="s">
        <v>3</v>
      </c>
      <c r="BR7" s="241" t="s">
        <v>3</v>
      </c>
      <c r="BS7" s="241" t="s">
        <v>3</v>
      </c>
      <c r="BT7" s="241" t="s">
        <v>3</v>
      </c>
      <c r="BU7" s="241" t="s">
        <v>3</v>
      </c>
      <c r="BV7" s="241" t="s">
        <v>3</v>
      </c>
      <c r="BW7" s="241" t="s">
        <v>3</v>
      </c>
      <c r="BX7" s="241" t="s">
        <v>3</v>
      </c>
      <c r="BY7" s="241" t="s">
        <v>3</v>
      </c>
      <c r="BZ7" s="241" t="s">
        <v>3</v>
      </c>
      <c r="CA7" s="241" t="s">
        <v>3</v>
      </c>
      <c r="CB7" s="241" t="s">
        <v>3</v>
      </c>
      <c r="CC7" s="241" t="s">
        <v>3</v>
      </c>
      <c r="CD7" s="241" t="s">
        <v>3</v>
      </c>
      <c r="CE7" s="241" t="s">
        <v>3</v>
      </c>
      <c r="CF7" s="241" t="s">
        <v>3</v>
      </c>
      <c r="CG7" s="241" t="s">
        <v>3</v>
      </c>
      <c r="CH7" s="241" t="s">
        <v>3</v>
      </c>
      <c r="CI7" s="241" t="s">
        <v>3</v>
      </c>
      <c r="CJ7" s="241" t="s">
        <v>3</v>
      </c>
      <c r="CK7" s="241" t="s">
        <v>3</v>
      </c>
      <c r="CL7" s="241" t="s">
        <v>3</v>
      </c>
      <c r="CN7" s="241" t="s">
        <v>3</v>
      </c>
      <c r="CO7" s="241" t="s">
        <v>3</v>
      </c>
      <c r="CP7" s="241" t="s">
        <v>3</v>
      </c>
      <c r="CQ7" s="241" t="s">
        <v>3</v>
      </c>
    </row>
    <row r="8" spans="1:95">
      <c r="A8" s="244" t="s">
        <v>216</v>
      </c>
      <c r="B8" s="245" t="s">
        <v>367</v>
      </c>
      <c r="C8" s="223">
        <v>2203019.7817947692</v>
      </c>
      <c r="D8" s="223">
        <v>772991.5882</v>
      </c>
      <c r="E8" s="223">
        <v>1375198</v>
      </c>
      <c r="F8" s="246">
        <v>2104000</v>
      </c>
      <c r="G8" s="223">
        <v>1883688</v>
      </c>
      <c r="H8" s="247">
        <v>520201.91759999999</v>
      </c>
      <c r="I8" s="248">
        <v>2002899</v>
      </c>
      <c r="J8" s="249">
        <v>2012664.4454999999</v>
      </c>
      <c r="K8" s="223">
        <v>1133567.5714285714</v>
      </c>
      <c r="L8" s="249">
        <v>1331386.8145000001</v>
      </c>
      <c r="M8" s="250">
        <v>1175914.7567</v>
      </c>
      <c r="N8" s="247"/>
      <c r="O8" s="223">
        <v>2597304</v>
      </c>
      <c r="P8" s="247"/>
      <c r="Q8" s="250">
        <v>1289567.9990000001</v>
      </c>
      <c r="R8" s="251"/>
      <c r="S8" s="250">
        <v>2560348.0720000002</v>
      </c>
      <c r="T8" s="249">
        <v>1729859.4081999999</v>
      </c>
      <c r="U8" s="249">
        <v>1883776.0947</v>
      </c>
      <c r="V8" s="249">
        <v>2511261.8423000001</v>
      </c>
      <c r="W8" s="223">
        <v>1401346</v>
      </c>
      <c r="X8" s="249">
        <v>1184893.6523</v>
      </c>
      <c r="Y8" s="249">
        <v>1177003.9924000001</v>
      </c>
      <c r="Z8" s="249">
        <v>4109495.8637999999</v>
      </c>
      <c r="AA8" s="248"/>
      <c r="AB8" s="249">
        <v>1191289.1509</v>
      </c>
      <c r="AC8" s="252"/>
      <c r="AD8" s="249">
        <v>3605826.2480000001</v>
      </c>
      <c r="AE8" s="249">
        <v>1301623.3359000001</v>
      </c>
      <c r="AF8" s="253">
        <v>2471197.9277857142</v>
      </c>
      <c r="AG8" s="224">
        <v>2601128</v>
      </c>
      <c r="AH8" s="249">
        <v>1643058.5288</v>
      </c>
      <c r="AI8" s="223">
        <v>1624167.5714285714</v>
      </c>
      <c r="AJ8" s="223">
        <v>2737412</v>
      </c>
      <c r="AK8" s="249">
        <v>1396791.0962</v>
      </c>
      <c r="AL8" s="249">
        <v>1837950.4291999999</v>
      </c>
      <c r="AM8" s="250">
        <v>2716540.5547000002</v>
      </c>
      <c r="AN8" s="249">
        <v>1139251.1941</v>
      </c>
      <c r="AO8" s="249">
        <v>1347153.6864</v>
      </c>
      <c r="AP8" s="249">
        <v>2532596.7519999999</v>
      </c>
      <c r="AQ8" s="254">
        <v>1301328.5181</v>
      </c>
      <c r="AR8" s="254">
        <v>1800900.5625</v>
      </c>
      <c r="AS8" s="247"/>
      <c r="AT8" s="255">
        <v>3815426.5357142859</v>
      </c>
      <c r="AU8" s="247">
        <v>1099205</v>
      </c>
      <c r="AV8" s="247"/>
      <c r="AW8" s="256">
        <v>2151666.6150000002</v>
      </c>
      <c r="AX8" s="256">
        <v>866934.57142857148</v>
      </c>
      <c r="AY8" s="255">
        <v>2114029.8571428573</v>
      </c>
      <c r="AZ8" s="247">
        <v>1811660.625</v>
      </c>
      <c r="BA8" s="247">
        <v>2483581</v>
      </c>
      <c r="BB8" s="247">
        <v>1257781.2367</v>
      </c>
      <c r="BC8" s="256">
        <v>1488617.3862000001</v>
      </c>
      <c r="BD8" s="248">
        <v>5992482.1484000003</v>
      </c>
      <c r="BE8" s="247">
        <v>2198070.7401999999</v>
      </c>
      <c r="BF8" s="256"/>
      <c r="BG8" s="247">
        <v>1716682.7427000001</v>
      </c>
      <c r="BH8" s="255"/>
      <c r="BI8" s="255">
        <v>3126667.2142857141</v>
      </c>
      <c r="BJ8" s="257">
        <v>1950926.0884</v>
      </c>
      <c r="BK8" s="247">
        <v>2093186.0737000001</v>
      </c>
      <c r="BL8" s="252">
        <v>2464954.3032</v>
      </c>
      <c r="BM8" s="247">
        <v>1111186.6912</v>
      </c>
      <c r="BN8" s="247">
        <v>2396850.5454000002</v>
      </c>
      <c r="BO8" s="247">
        <v>1316946.2453999999</v>
      </c>
      <c r="BP8" s="247">
        <v>1252252</v>
      </c>
      <c r="BQ8" s="258">
        <v>2626600.7998000002</v>
      </c>
      <c r="BR8" s="255">
        <v>2397865.3095</v>
      </c>
      <c r="BS8" s="257">
        <v>1146174.5156</v>
      </c>
      <c r="BT8" s="255">
        <v>1313833.857142857</v>
      </c>
      <c r="BU8" s="255">
        <v>1155827</v>
      </c>
      <c r="BV8" s="256"/>
      <c r="BW8" s="248">
        <v>1607374.1514000001</v>
      </c>
      <c r="BX8" s="247">
        <v>1513328</v>
      </c>
      <c r="BY8" s="259">
        <v>1150447</v>
      </c>
      <c r="BZ8" s="247"/>
      <c r="CA8" s="247">
        <v>2936287</v>
      </c>
      <c r="CB8" s="247">
        <v>1744505</v>
      </c>
      <c r="CC8" s="255">
        <v>2918761</v>
      </c>
      <c r="CD8" s="247">
        <v>2620263.5019999999</v>
      </c>
      <c r="CE8" s="248">
        <v>1135622.5630000001</v>
      </c>
      <c r="CF8" s="247"/>
      <c r="CG8" s="247">
        <v>6246142.6854999997</v>
      </c>
      <c r="CH8" s="247">
        <v>6020916</v>
      </c>
      <c r="CI8" s="256">
        <v>7490807.4512</v>
      </c>
      <c r="CJ8" s="247">
        <v>2142994.2796999998</v>
      </c>
      <c r="CK8" s="247">
        <v>8449342.3951999992</v>
      </c>
      <c r="CL8" s="252">
        <v>4158762</v>
      </c>
      <c r="CN8" s="260">
        <v>0</v>
      </c>
      <c r="CO8" s="260">
        <v>0</v>
      </c>
      <c r="CP8" s="260">
        <v>0</v>
      </c>
      <c r="CQ8" s="260">
        <v>0</v>
      </c>
    </row>
    <row r="9" spans="1:95">
      <c r="A9" s="244" t="s">
        <v>15</v>
      </c>
      <c r="B9" s="245" t="s">
        <v>368</v>
      </c>
      <c r="C9" s="223">
        <v>0</v>
      </c>
      <c r="D9" s="223">
        <v>0</v>
      </c>
      <c r="E9" s="223">
        <v>0</v>
      </c>
      <c r="F9" s="246">
        <v>0</v>
      </c>
      <c r="G9" s="223">
        <v>0</v>
      </c>
      <c r="H9" s="247">
        <v>0</v>
      </c>
      <c r="I9" s="248">
        <v>0</v>
      </c>
      <c r="J9" s="249">
        <v>0</v>
      </c>
      <c r="K9" s="223">
        <v>0</v>
      </c>
      <c r="L9" s="249">
        <v>0</v>
      </c>
      <c r="M9" s="250">
        <v>0</v>
      </c>
      <c r="N9" s="247"/>
      <c r="O9" s="223">
        <v>0</v>
      </c>
      <c r="P9" s="247"/>
      <c r="Q9" s="250">
        <v>0</v>
      </c>
      <c r="R9" s="251"/>
      <c r="S9" s="250">
        <v>0</v>
      </c>
      <c r="T9" s="249">
        <v>0</v>
      </c>
      <c r="U9" s="249">
        <v>0</v>
      </c>
      <c r="V9" s="249">
        <v>0</v>
      </c>
      <c r="W9" s="223">
        <v>0</v>
      </c>
      <c r="X9" s="249">
        <v>0</v>
      </c>
      <c r="Y9" s="249">
        <v>0</v>
      </c>
      <c r="Z9" s="249">
        <v>0</v>
      </c>
      <c r="AA9" s="248"/>
      <c r="AB9" s="249">
        <v>0</v>
      </c>
      <c r="AC9" s="252"/>
      <c r="AD9" s="249">
        <v>0</v>
      </c>
      <c r="AE9" s="249">
        <v>0</v>
      </c>
      <c r="AF9" s="253">
        <v>0</v>
      </c>
      <c r="AG9" s="224">
        <v>0</v>
      </c>
      <c r="AH9" s="249">
        <v>0</v>
      </c>
      <c r="AI9" s="223">
        <v>0</v>
      </c>
      <c r="AJ9" s="223">
        <v>0</v>
      </c>
      <c r="AK9" s="249">
        <v>0</v>
      </c>
      <c r="AL9" s="249">
        <v>0</v>
      </c>
      <c r="AM9" s="250">
        <v>0</v>
      </c>
      <c r="AN9" s="249">
        <v>0</v>
      </c>
      <c r="AO9" s="249">
        <v>0</v>
      </c>
      <c r="AP9" s="249">
        <v>0</v>
      </c>
      <c r="AQ9" s="254">
        <v>0</v>
      </c>
      <c r="AR9" s="254">
        <v>0</v>
      </c>
      <c r="AS9" s="247"/>
      <c r="AT9" s="255">
        <v>0</v>
      </c>
      <c r="AU9" s="247">
        <v>0</v>
      </c>
      <c r="AV9" s="247"/>
      <c r="AW9" s="256">
        <v>0</v>
      </c>
      <c r="AX9" s="256">
        <v>0</v>
      </c>
      <c r="AY9" s="255">
        <v>0</v>
      </c>
      <c r="AZ9" s="247">
        <v>0</v>
      </c>
      <c r="BA9" s="247">
        <v>0</v>
      </c>
      <c r="BB9" s="247">
        <v>0</v>
      </c>
      <c r="BC9" s="256">
        <v>0</v>
      </c>
      <c r="BD9" s="248">
        <v>0</v>
      </c>
      <c r="BE9" s="247">
        <v>0</v>
      </c>
      <c r="BF9" s="256"/>
      <c r="BG9" s="247">
        <v>0</v>
      </c>
      <c r="BH9" s="255"/>
      <c r="BI9" s="255">
        <v>0</v>
      </c>
      <c r="BJ9" s="257">
        <v>0</v>
      </c>
      <c r="BK9" s="247">
        <v>0</v>
      </c>
      <c r="BL9" s="252">
        <v>0</v>
      </c>
      <c r="BM9" s="247">
        <v>0</v>
      </c>
      <c r="BN9" s="247">
        <v>0</v>
      </c>
      <c r="BO9" s="247">
        <v>0</v>
      </c>
      <c r="BP9" s="247">
        <v>0</v>
      </c>
      <c r="BQ9" s="258">
        <v>0</v>
      </c>
      <c r="BR9" s="255">
        <v>0</v>
      </c>
      <c r="BS9" s="257">
        <v>0</v>
      </c>
      <c r="BT9" s="255">
        <v>0</v>
      </c>
      <c r="BU9" s="255">
        <v>0</v>
      </c>
      <c r="BV9" s="256"/>
      <c r="BW9" s="248">
        <v>0</v>
      </c>
      <c r="BX9" s="247">
        <v>0</v>
      </c>
      <c r="BY9" s="261">
        <v>0</v>
      </c>
      <c r="BZ9" s="247"/>
      <c r="CA9" s="247">
        <v>0</v>
      </c>
      <c r="CB9" s="247">
        <v>0</v>
      </c>
      <c r="CC9" s="255">
        <v>0</v>
      </c>
      <c r="CD9" s="247">
        <v>0</v>
      </c>
      <c r="CE9" s="248">
        <v>0</v>
      </c>
      <c r="CF9" s="247"/>
      <c r="CG9" s="247">
        <v>1823003</v>
      </c>
      <c r="CH9" s="247">
        <v>0</v>
      </c>
      <c r="CI9" s="256">
        <v>1951604</v>
      </c>
      <c r="CJ9" s="247">
        <v>436612</v>
      </c>
      <c r="CK9" s="247">
        <v>1080646</v>
      </c>
      <c r="CL9" s="252">
        <v>1522454</v>
      </c>
      <c r="CN9" s="260">
        <v>0</v>
      </c>
      <c r="CO9" s="260">
        <v>0</v>
      </c>
      <c r="CP9" s="260">
        <v>0</v>
      </c>
      <c r="CQ9" s="260">
        <v>0</v>
      </c>
    </row>
    <row r="10" spans="1:95">
      <c r="A10" s="244" t="s">
        <v>217</v>
      </c>
      <c r="B10" s="245" t="s">
        <v>369</v>
      </c>
      <c r="C10" s="223">
        <v>83328.916666666657</v>
      </c>
      <c r="D10" s="223">
        <v>5000</v>
      </c>
      <c r="E10" s="223">
        <v>2754252.5759999999</v>
      </c>
      <c r="F10" s="246">
        <v>2396964</v>
      </c>
      <c r="G10" s="223">
        <v>2843747.7748333337</v>
      </c>
      <c r="H10" s="247">
        <v>20000</v>
      </c>
      <c r="I10" s="248">
        <v>1163030</v>
      </c>
      <c r="J10" s="249">
        <v>113897</v>
      </c>
      <c r="K10" s="223">
        <v>104983</v>
      </c>
      <c r="L10" s="249">
        <v>164417</v>
      </c>
      <c r="M10" s="250">
        <v>62240</v>
      </c>
      <c r="N10" s="247"/>
      <c r="O10" s="223">
        <v>224259</v>
      </c>
      <c r="P10" s="247"/>
      <c r="Q10" s="250">
        <v>76022.41</v>
      </c>
      <c r="R10" s="251"/>
      <c r="S10" s="250">
        <v>123058</v>
      </c>
      <c r="T10" s="249">
        <v>100993</v>
      </c>
      <c r="U10" s="249">
        <v>161559</v>
      </c>
      <c r="V10" s="249">
        <v>286975</v>
      </c>
      <c r="W10" s="223">
        <v>371335.58333333337</v>
      </c>
      <c r="X10" s="249">
        <v>83897</v>
      </c>
      <c r="Y10" s="249">
        <v>95460</v>
      </c>
      <c r="Z10" s="249">
        <v>282204.67</v>
      </c>
      <c r="AA10" s="248"/>
      <c r="AB10" s="249">
        <v>39700</v>
      </c>
      <c r="AC10" s="252"/>
      <c r="AD10" s="249">
        <v>330187</v>
      </c>
      <c r="AE10" s="249">
        <v>113439</v>
      </c>
      <c r="AF10" s="253">
        <v>117876.33333333334</v>
      </c>
      <c r="AG10" s="224">
        <v>179786</v>
      </c>
      <c r="AH10" s="249">
        <v>92897</v>
      </c>
      <c r="AI10" s="223">
        <v>81456.916666666672</v>
      </c>
      <c r="AJ10" s="223">
        <v>91867</v>
      </c>
      <c r="AK10" s="249">
        <v>117329</v>
      </c>
      <c r="AL10" s="249">
        <v>146111</v>
      </c>
      <c r="AM10" s="250">
        <v>177084</v>
      </c>
      <c r="AN10" s="249">
        <v>202962</v>
      </c>
      <c r="AO10" s="249">
        <v>94847</v>
      </c>
      <c r="AP10" s="249">
        <v>209245</v>
      </c>
      <c r="AQ10" s="254">
        <v>115000</v>
      </c>
      <c r="AR10" s="254">
        <v>399981</v>
      </c>
      <c r="AS10" s="247"/>
      <c r="AT10" s="255">
        <v>214435.91666666669</v>
      </c>
      <c r="AU10" s="247">
        <v>33330.1</v>
      </c>
      <c r="AV10" s="247"/>
      <c r="AW10" s="256">
        <v>130684</v>
      </c>
      <c r="AX10" s="256">
        <v>27945.083333333336</v>
      </c>
      <c r="AY10" s="255">
        <v>98432</v>
      </c>
      <c r="AZ10" s="247">
        <v>91432</v>
      </c>
      <c r="BA10" s="247">
        <v>166220</v>
      </c>
      <c r="BB10" s="247">
        <v>79241</v>
      </c>
      <c r="BC10" s="256">
        <v>101824</v>
      </c>
      <c r="BD10" s="248">
        <v>739332</v>
      </c>
      <c r="BE10" s="247">
        <v>235386.6</v>
      </c>
      <c r="BF10" s="256"/>
      <c r="BG10" s="247">
        <v>53173</v>
      </c>
      <c r="BH10" s="255"/>
      <c r="BI10" s="255">
        <v>747170.75</v>
      </c>
      <c r="BJ10" s="257">
        <v>43785</v>
      </c>
      <c r="BK10" s="247">
        <v>46624</v>
      </c>
      <c r="BL10" s="252">
        <v>123829</v>
      </c>
      <c r="BM10" s="247">
        <v>30940</v>
      </c>
      <c r="BN10" s="247">
        <v>64934</v>
      </c>
      <c r="BO10" s="247">
        <v>85037</v>
      </c>
      <c r="BP10" s="247">
        <v>83830</v>
      </c>
      <c r="BQ10" s="258">
        <v>198410.25</v>
      </c>
      <c r="BR10" s="255">
        <v>72000</v>
      </c>
      <c r="BS10" s="257">
        <v>70544</v>
      </c>
      <c r="BT10" s="255">
        <v>113876.16666666667</v>
      </c>
      <c r="BU10" s="255">
        <v>91375</v>
      </c>
      <c r="BV10" s="256"/>
      <c r="BW10" s="248">
        <v>140197</v>
      </c>
      <c r="BX10" s="247">
        <v>86380</v>
      </c>
      <c r="BY10" s="261">
        <v>115942</v>
      </c>
      <c r="BZ10" s="247"/>
      <c r="CA10" s="247">
        <v>224362</v>
      </c>
      <c r="CB10" s="247">
        <v>137053</v>
      </c>
      <c r="CC10" s="255">
        <v>251049</v>
      </c>
      <c r="CD10" s="247">
        <v>100000</v>
      </c>
      <c r="CE10" s="248">
        <v>53115</v>
      </c>
      <c r="CF10" s="247"/>
      <c r="CG10" s="247">
        <v>211249</v>
      </c>
      <c r="CH10" s="247">
        <v>494500</v>
      </c>
      <c r="CI10" s="256">
        <v>1703457</v>
      </c>
      <c r="CJ10" s="247">
        <v>86473</v>
      </c>
      <c r="CK10" s="247">
        <v>305095</v>
      </c>
      <c r="CL10" s="252">
        <v>0</v>
      </c>
      <c r="CN10" s="260">
        <v>0</v>
      </c>
      <c r="CO10" s="260">
        <v>0</v>
      </c>
      <c r="CP10" s="260">
        <v>0</v>
      </c>
      <c r="CQ10" s="260">
        <v>0</v>
      </c>
    </row>
    <row r="11" spans="1:95">
      <c r="A11" s="244" t="s">
        <v>218</v>
      </c>
      <c r="B11" s="245" t="s">
        <v>370</v>
      </c>
      <c r="C11" s="223">
        <v>0</v>
      </c>
      <c r="D11" s="223">
        <v>0</v>
      </c>
      <c r="E11" s="223">
        <v>0</v>
      </c>
      <c r="F11" s="246">
        <v>0</v>
      </c>
      <c r="G11" s="223">
        <v>0</v>
      </c>
      <c r="H11" s="247">
        <v>0</v>
      </c>
      <c r="I11" s="248">
        <v>0</v>
      </c>
      <c r="J11" s="249">
        <v>0</v>
      </c>
      <c r="K11" s="223">
        <v>0</v>
      </c>
      <c r="L11" s="249">
        <v>0</v>
      </c>
      <c r="M11" s="250">
        <v>0</v>
      </c>
      <c r="N11" s="247"/>
      <c r="O11" s="223">
        <v>0</v>
      </c>
      <c r="P11" s="247"/>
      <c r="Q11" s="250">
        <v>0</v>
      </c>
      <c r="R11" s="251"/>
      <c r="S11" s="250">
        <v>0</v>
      </c>
      <c r="T11" s="249">
        <v>0</v>
      </c>
      <c r="U11" s="249">
        <v>0</v>
      </c>
      <c r="V11" s="249">
        <v>0</v>
      </c>
      <c r="W11" s="223">
        <v>0</v>
      </c>
      <c r="X11" s="249">
        <v>0</v>
      </c>
      <c r="Y11" s="249">
        <v>0</v>
      </c>
      <c r="Z11" s="249">
        <v>0</v>
      </c>
      <c r="AA11" s="248"/>
      <c r="AB11" s="249">
        <v>0</v>
      </c>
      <c r="AC11" s="252"/>
      <c r="AD11" s="249">
        <v>0</v>
      </c>
      <c r="AE11" s="249">
        <v>0</v>
      </c>
      <c r="AF11" s="253">
        <v>0</v>
      </c>
      <c r="AG11" s="224">
        <v>0</v>
      </c>
      <c r="AH11" s="249">
        <v>0</v>
      </c>
      <c r="AI11" s="223">
        <v>0</v>
      </c>
      <c r="AJ11" s="223">
        <v>0</v>
      </c>
      <c r="AK11" s="249">
        <v>0</v>
      </c>
      <c r="AL11" s="249">
        <v>0</v>
      </c>
      <c r="AM11" s="250">
        <v>0</v>
      </c>
      <c r="AN11" s="249">
        <v>0</v>
      </c>
      <c r="AO11" s="249">
        <v>0</v>
      </c>
      <c r="AP11" s="249">
        <v>0</v>
      </c>
      <c r="AQ11" s="254">
        <v>0</v>
      </c>
      <c r="AR11" s="254">
        <v>0</v>
      </c>
      <c r="AS11" s="247"/>
      <c r="AT11" s="255">
        <v>0</v>
      </c>
      <c r="AU11" s="247">
        <v>0</v>
      </c>
      <c r="AV11" s="247"/>
      <c r="AW11" s="256">
        <v>0</v>
      </c>
      <c r="AX11" s="256">
        <v>0</v>
      </c>
      <c r="AY11" s="255">
        <v>0</v>
      </c>
      <c r="AZ11" s="247">
        <v>0</v>
      </c>
      <c r="BA11" s="247">
        <v>0</v>
      </c>
      <c r="BB11" s="247">
        <v>0</v>
      </c>
      <c r="BC11" s="256">
        <v>0</v>
      </c>
      <c r="BD11" s="248">
        <v>0</v>
      </c>
      <c r="BE11" s="247">
        <v>0</v>
      </c>
      <c r="BF11" s="256"/>
      <c r="BG11" s="247">
        <v>0</v>
      </c>
      <c r="BH11" s="255"/>
      <c r="BI11" s="255">
        <v>0</v>
      </c>
      <c r="BJ11" s="257">
        <v>0</v>
      </c>
      <c r="BK11" s="247">
        <v>0</v>
      </c>
      <c r="BL11" s="252">
        <v>0</v>
      </c>
      <c r="BM11" s="247">
        <v>0</v>
      </c>
      <c r="BN11" s="247">
        <v>0</v>
      </c>
      <c r="BO11" s="247">
        <v>0</v>
      </c>
      <c r="BP11" s="247">
        <v>0</v>
      </c>
      <c r="BQ11" s="258">
        <v>0</v>
      </c>
      <c r="BR11" s="255">
        <v>0</v>
      </c>
      <c r="BS11" s="257">
        <v>0</v>
      </c>
      <c r="BT11" s="255">
        <v>0</v>
      </c>
      <c r="BU11" s="255">
        <v>0</v>
      </c>
      <c r="BV11" s="256"/>
      <c r="BW11" s="248">
        <v>0</v>
      </c>
      <c r="BX11" s="247">
        <v>0</v>
      </c>
      <c r="BY11" s="261">
        <v>0</v>
      </c>
      <c r="BZ11" s="247"/>
      <c r="CA11" s="247">
        <v>0</v>
      </c>
      <c r="CB11" s="247">
        <v>0</v>
      </c>
      <c r="CC11" s="255">
        <v>0</v>
      </c>
      <c r="CD11" s="247">
        <v>0</v>
      </c>
      <c r="CE11" s="248">
        <v>0</v>
      </c>
      <c r="CF11" s="247"/>
      <c r="CG11" s="247">
        <v>0</v>
      </c>
      <c r="CH11" s="247">
        <v>0</v>
      </c>
      <c r="CI11" s="256">
        <v>70600</v>
      </c>
      <c r="CJ11" s="247">
        <v>0</v>
      </c>
      <c r="CK11" s="247">
        <v>0</v>
      </c>
      <c r="CL11" s="252">
        <v>0</v>
      </c>
      <c r="CN11" s="260">
        <v>0</v>
      </c>
      <c r="CO11" s="260">
        <v>0</v>
      </c>
      <c r="CP11" s="260">
        <v>0</v>
      </c>
      <c r="CQ11" s="260">
        <v>0</v>
      </c>
    </row>
    <row r="12" spans="1:95">
      <c r="A12" s="244" t="s">
        <v>219</v>
      </c>
      <c r="B12" s="245" t="s">
        <v>312</v>
      </c>
      <c r="C12" s="223">
        <v>0</v>
      </c>
      <c r="D12" s="223">
        <v>0</v>
      </c>
      <c r="E12" s="223">
        <v>29400</v>
      </c>
      <c r="F12" s="246">
        <v>89800</v>
      </c>
      <c r="G12" s="223">
        <v>79920</v>
      </c>
      <c r="H12" s="247">
        <v>0</v>
      </c>
      <c r="I12" s="248">
        <v>25163</v>
      </c>
      <c r="J12" s="249">
        <v>4440</v>
      </c>
      <c r="K12" s="223">
        <v>131720</v>
      </c>
      <c r="L12" s="249">
        <v>78750</v>
      </c>
      <c r="M12" s="250">
        <v>55290</v>
      </c>
      <c r="N12" s="247"/>
      <c r="O12" s="223">
        <v>127280</v>
      </c>
      <c r="P12" s="247"/>
      <c r="Q12" s="250">
        <v>17500</v>
      </c>
      <c r="R12" s="251"/>
      <c r="S12" s="250">
        <v>126420</v>
      </c>
      <c r="T12" s="249">
        <v>37000</v>
      </c>
      <c r="U12" s="249">
        <v>100950</v>
      </c>
      <c r="V12" s="249">
        <v>124630</v>
      </c>
      <c r="W12" s="223">
        <v>53280</v>
      </c>
      <c r="X12" s="249">
        <v>38790</v>
      </c>
      <c r="Y12" s="249">
        <v>63992</v>
      </c>
      <c r="Z12" s="249">
        <v>260480</v>
      </c>
      <c r="AA12" s="248"/>
      <c r="AB12" s="249">
        <v>33465</v>
      </c>
      <c r="AC12" s="252"/>
      <c r="AD12" s="249">
        <v>309320</v>
      </c>
      <c r="AE12" s="249">
        <v>66600</v>
      </c>
      <c r="AF12" s="253">
        <v>181180</v>
      </c>
      <c r="AG12" s="224">
        <v>219040</v>
      </c>
      <c r="AH12" s="249">
        <v>136390</v>
      </c>
      <c r="AI12" s="223">
        <v>22349.599999999999</v>
      </c>
      <c r="AJ12" s="223">
        <v>97680</v>
      </c>
      <c r="AK12" s="249">
        <v>81400</v>
      </c>
      <c r="AL12" s="249">
        <v>124914</v>
      </c>
      <c r="AM12" s="250">
        <v>232734</v>
      </c>
      <c r="AN12" s="249">
        <v>53280</v>
      </c>
      <c r="AO12" s="249">
        <v>126909</v>
      </c>
      <c r="AP12" s="249">
        <v>133120</v>
      </c>
      <c r="AQ12" s="254">
        <v>68080</v>
      </c>
      <c r="AR12" s="254">
        <v>105488</v>
      </c>
      <c r="AS12" s="247"/>
      <c r="AT12" s="255">
        <v>290080</v>
      </c>
      <c r="AU12" s="247">
        <v>6536.49</v>
      </c>
      <c r="AV12" s="262"/>
      <c r="AW12" s="256">
        <v>10360</v>
      </c>
      <c r="AX12" s="256">
        <v>24730</v>
      </c>
      <c r="AY12" s="255">
        <v>34320</v>
      </c>
      <c r="AZ12" s="247">
        <v>65475</v>
      </c>
      <c r="BA12" s="247">
        <v>131720</v>
      </c>
      <c r="BB12" s="247">
        <v>7400</v>
      </c>
      <c r="BC12" s="256">
        <v>54760</v>
      </c>
      <c r="BD12" s="248">
        <v>598543</v>
      </c>
      <c r="BE12" s="247">
        <v>136159.19099999999</v>
      </c>
      <c r="BF12" s="256"/>
      <c r="BG12" s="247">
        <v>28120</v>
      </c>
      <c r="BH12" s="255"/>
      <c r="BI12" s="255">
        <v>209360</v>
      </c>
      <c r="BJ12" s="257">
        <v>5920</v>
      </c>
      <c r="BK12" s="247">
        <v>83970</v>
      </c>
      <c r="BL12" s="252">
        <v>165870</v>
      </c>
      <c r="BM12" s="247">
        <v>17460</v>
      </c>
      <c r="BN12" s="247">
        <v>42530</v>
      </c>
      <c r="BO12" s="247">
        <v>50630</v>
      </c>
      <c r="BP12" s="247">
        <v>34660</v>
      </c>
      <c r="BQ12" s="258">
        <v>145500</v>
      </c>
      <c r="BR12" s="255">
        <v>115710</v>
      </c>
      <c r="BS12" s="257">
        <v>35520</v>
      </c>
      <c r="BT12" s="255">
        <v>78440</v>
      </c>
      <c r="BU12" s="255">
        <v>62160</v>
      </c>
      <c r="BV12" s="256"/>
      <c r="BW12" s="248">
        <v>38480</v>
      </c>
      <c r="BX12" s="247">
        <v>96200</v>
      </c>
      <c r="BY12" s="261">
        <v>29500</v>
      </c>
      <c r="BZ12" s="247"/>
      <c r="CA12" s="247">
        <v>275280</v>
      </c>
      <c r="CB12" s="247">
        <v>125800</v>
      </c>
      <c r="CC12" s="255">
        <v>187960</v>
      </c>
      <c r="CD12" s="247">
        <v>193880</v>
      </c>
      <c r="CE12" s="248">
        <v>14410</v>
      </c>
      <c r="CF12" s="247"/>
      <c r="CG12" s="247">
        <v>149560</v>
      </c>
      <c r="CH12" s="247">
        <v>340000</v>
      </c>
      <c r="CI12" s="256">
        <v>173000</v>
      </c>
      <c r="CJ12" s="247">
        <v>10350</v>
      </c>
      <c r="CK12" s="247">
        <v>339151</v>
      </c>
      <c r="CL12" s="252">
        <v>0</v>
      </c>
      <c r="CN12" s="260">
        <v>0</v>
      </c>
      <c r="CO12" s="260">
        <v>0</v>
      </c>
      <c r="CP12" s="260">
        <v>0</v>
      </c>
      <c r="CQ12" s="260">
        <v>0</v>
      </c>
    </row>
    <row r="13" spans="1:95">
      <c r="A13" s="244" t="s">
        <v>16</v>
      </c>
      <c r="B13" s="245" t="s">
        <v>371</v>
      </c>
      <c r="C13" s="223">
        <v>0</v>
      </c>
      <c r="D13" s="223">
        <v>0</v>
      </c>
      <c r="E13" s="223">
        <v>66500</v>
      </c>
      <c r="F13" s="246">
        <v>0</v>
      </c>
      <c r="G13" s="223">
        <v>0</v>
      </c>
      <c r="H13" s="247">
        <v>0</v>
      </c>
      <c r="I13" s="248">
        <v>0</v>
      </c>
      <c r="J13" s="249">
        <v>28000</v>
      </c>
      <c r="K13" s="223">
        <v>0</v>
      </c>
      <c r="L13" s="249">
        <v>24375</v>
      </c>
      <c r="M13" s="250">
        <v>1200</v>
      </c>
      <c r="N13" s="247"/>
      <c r="O13" s="223">
        <v>0</v>
      </c>
      <c r="P13" s="247"/>
      <c r="Q13" s="250">
        <v>55000</v>
      </c>
      <c r="R13" s="251"/>
      <c r="S13" s="250">
        <v>0</v>
      </c>
      <c r="T13" s="249">
        <v>1200</v>
      </c>
      <c r="U13" s="249">
        <v>0</v>
      </c>
      <c r="V13" s="249">
        <v>0</v>
      </c>
      <c r="W13" s="223">
        <v>0</v>
      </c>
      <c r="X13" s="249">
        <v>0</v>
      </c>
      <c r="Y13" s="249">
        <v>0</v>
      </c>
      <c r="Z13" s="249">
        <v>0</v>
      </c>
      <c r="AA13" s="248"/>
      <c r="AB13" s="249">
        <v>930</v>
      </c>
      <c r="AC13" s="252"/>
      <c r="AD13" s="249">
        <v>5700</v>
      </c>
      <c r="AE13" s="249">
        <v>1000</v>
      </c>
      <c r="AF13" s="253">
        <v>0</v>
      </c>
      <c r="AG13" s="224">
        <v>0</v>
      </c>
      <c r="AH13" s="249">
        <v>0</v>
      </c>
      <c r="AI13" s="223">
        <v>0</v>
      </c>
      <c r="AJ13" s="223">
        <v>0</v>
      </c>
      <c r="AK13" s="249">
        <v>3544</v>
      </c>
      <c r="AL13" s="249">
        <v>2600</v>
      </c>
      <c r="AM13" s="250">
        <v>930</v>
      </c>
      <c r="AN13" s="249">
        <v>50200</v>
      </c>
      <c r="AO13" s="249">
        <v>10600</v>
      </c>
      <c r="AP13" s="249">
        <v>6000</v>
      </c>
      <c r="AQ13" s="254">
        <v>0</v>
      </c>
      <c r="AR13" s="254">
        <v>0</v>
      </c>
      <c r="AS13" s="247"/>
      <c r="AT13" s="255">
        <v>0</v>
      </c>
      <c r="AU13" s="247">
        <v>48999.96</v>
      </c>
      <c r="AV13" s="247"/>
      <c r="AW13" s="256">
        <v>69000</v>
      </c>
      <c r="AX13" s="256">
        <v>0</v>
      </c>
      <c r="AY13" s="255">
        <v>0</v>
      </c>
      <c r="AZ13" s="247">
        <v>5200</v>
      </c>
      <c r="BA13" s="247">
        <v>14177</v>
      </c>
      <c r="BB13" s="247">
        <v>53198</v>
      </c>
      <c r="BC13" s="256">
        <v>0</v>
      </c>
      <c r="BD13" s="248">
        <v>114221</v>
      </c>
      <c r="BE13" s="247">
        <v>28200</v>
      </c>
      <c r="BF13" s="256"/>
      <c r="BG13" s="247">
        <v>49640</v>
      </c>
      <c r="BH13" s="255"/>
      <c r="BI13" s="255">
        <v>0</v>
      </c>
      <c r="BJ13" s="257">
        <v>4744</v>
      </c>
      <c r="BK13" s="247">
        <v>0</v>
      </c>
      <c r="BL13" s="252">
        <v>500</v>
      </c>
      <c r="BM13" s="247">
        <v>0</v>
      </c>
      <c r="BN13" s="247">
        <v>1400</v>
      </c>
      <c r="BO13" s="247">
        <v>0</v>
      </c>
      <c r="BP13" s="247">
        <v>1800</v>
      </c>
      <c r="BQ13" s="258">
        <v>0</v>
      </c>
      <c r="BR13" s="255">
        <v>0</v>
      </c>
      <c r="BS13" s="257">
        <v>0</v>
      </c>
      <c r="BT13" s="255">
        <v>0</v>
      </c>
      <c r="BU13" s="255">
        <v>0</v>
      </c>
      <c r="BV13" s="256"/>
      <c r="BW13" s="248">
        <v>34600</v>
      </c>
      <c r="BX13" s="247">
        <v>0</v>
      </c>
      <c r="BY13" s="261">
        <v>0</v>
      </c>
      <c r="BZ13" s="247"/>
      <c r="CA13" s="247">
        <v>0</v>
      </c>
      <c r="CB13" s="247">
        <v>0</v>
      </c>
      <c r="CC13" s="255">
        <v>0</v>
      </c>
      <c r="CD13" s="247">
        <v>5200</v>
      </c>
      <c r="CE13" s="248">
        <v>930</v>
      </c>
      <c r="CF13" s="247"/>
      <c r="CG13" s="247">
        <v>1403.9912999999999</v>
      </c>
      <c r="CH13" s="247">
        <v>0</v>
      </c>
      <c r="CI13" s="256">
        <v>15600</v>
      </c>
      <c r="CJ13" s="247">
        <v>49043</v>
      </c>
      <c r="CK13" s="247">
        <v>1</v>
      </c>
      <c r="CL13" s="252">
        <v>0</v>
      </c>
      <c r="CN13" s="260">
        <v>0</v>
      </c>
      <c r="CO13" s="260">
        <v>0</v>
      </c>
      <c r="CP13" s="260">
        <v>0</v>
      </c>
      <c r="CQ13" s="260">
        <v>0</v>
      </c>
    </row>
    <row r="14" spans="1:95">
      <c r="A14" s="244" t="s">
        <v>17</v>
      </c>
      <c r="B14" s="245" t="s">
        <v>372</v>
      </c>
      <c r="C14" s="223">
        <v>8000</v>
      </c>
      <c r="D14" s="223">
        <v>0</v>
      </c>
      <c r="E14" s="223">
        <v>17083</v>
      </c>
      <c r="F14" s="246">
        <v>13412</v>
      </c>
      <c r="G14" s="223">
        <v>13083.428571428518</v>
      </c>
      <c r="H14" s="247">
        <v>100000</v>
      </c>
      <c r="I14" s="248">
        <v>75512</v>
      </c>
      <c r="J14" s="249">
        <v>163379.42000000001</v>
      </c>
      <c r="K14" s="223">
        <v>19887.428571428572</v>
      </c>
      <c r="L14" s="249">
        <v>49487</v>
      </c>
      <c r="M14" s="250">
        <v>0</v>
      </c>
      <c r="N14" s="247"/>
      <c r="O14" s="223">
        <v>90014</v>
      </c>
      <c r="P14" s="247"/>
      <c r="Q14" s="250">
        <v>65835</v>
      </c>
      <c r="R14" s="251"/>
      <c r="S14" s="250">
        <v>91059</v>
      </c>
      <c r="T14" s="249">
        <v>2000</v>
      </c>
      <c r="U14" s="249">
        <v>161631</v>
      </c>
      <c r="V14" s="249">
        <v>99461</v>
      </c>
      <c r="W14" s="223">
        <v>44875.5</v>
      </c>
      <c r="X14" s="249">
        <v>47938</v>
      </c>
      <c r="Y14" s="249">
        <v>55849.24</v>
      </c>
      <c r="Z14" s="249">
        <v>106965</v>
      </c>
      <c r="AA14" s="248"/>
      <c r="AB14" s="249">
        <v>34000</v>
      </c>
      <c r="AC14" s="252"/>
      <c r="AD14" s="249">
        <v>125104</v>
      </c>
      <c r="AE14" s="249">
        <v>0</v>
      </c>
      <c r="AF14" s="253">
        <v>87891</v>
      </c>
      <c r="AG14" s="224">
        <v>71814</v>
      </c>
      <c r="AH14" s="249">
        <v>18742</v>
      </c>
      <c r="AI14" s="223">
        <v>91584</v>
      </c>
      <c r="AJ14" s="223">
        <v>113565</v>
      </c>
      <c r="AK14" s="249">
        <v>10000</v>
      </c>
      <c r="AL14" s="249">
        <v>66500</v>
      </c>
      <c r="AM14" s="250">
        <v>115581.44</v>
      </c>
      <c r="AN14" s="249">
        <v>19278</v>
      </c>
      <c r="AO14" s="249">
        <v>32832</v>
      </c>
      <c r="AP14" s="249">
        <v>24675</v>
      </c>
      <c r="AQ14" s="254">
        <v>61560</v>
      </c>
      <c r="AR14" s="254">
        <v>0</v>
      </c>
      <c r="AS14" s="247"/>
      <c r="AT14" s="255">
        <v>76848</v>
      </c>
      <c r="AU14" s="247">
        <v>0</v>
      </c>
      <c r="AV14" s="262"/>
      <c r="AW14" s="256">
        <v>149772</v>
      </c>
      <c r="AX14" s="256">
        <v>80583.463380040514</v>
      </c>
      <c r="AY14" s="255">
        <v>70520</v>
      </c>
      <c r="AZ14" s="247">
        <v>0</v>
      </c>
      <c r="BA14" s="247">
        <v>5000</v>
      </c>
      <c r="BB14" s="247">
        <v>78487.5</v>
      </c>
      <c r="BC14" s="256">
        <v>50000</v>
      </c>
      <c r="BD14" s="248">
        <v>214166</v>
      </c>
      <c r="BE14" s="247">
        <v>84800</v>
      </c>
      <c r="BF14" s="256"/>
      <c r="BG14" s="247">
        <v>103000</v>
      </c>
      <c r="BH14" s="255"/>
      <c r="BI14" s="255">
        <v>91356.514400000015</v>
      </c>
      <c r="BJ14" s="257">
        <v>140768</v>
      </c>
      <c r="BK14" s="247">
        <v>94000</v>
      </c>
      <c r="BL14" s="252">
        <v>750</v>
      </c>
      <c r="BM14" s="247">
        <v>34801</v>
      </c>
      <c r="BN14" s="247">
        <v>101956</v>
      </c>
      <c r="BO14" s="247">
        <v>51895</v>
      </c>
      <c r="BP14" s="247">
        <v>54949.714285714319</v>
      </c>
      <c r="BQ14" s="258">
        <v>0</v>
      </c>
      <c r="BR14" s="255">
        <v>116000</v>
      </c>
      <c r="BS14" s="257">
        <v>51500</v>
      </c>
      <c r="BT14" s="255">
        <v>38500</v>
      </c>
      <c r="BU14" s="255">
        <v>103202</v>
      </c>
      <c r="BV14" s="256"/>
      <c r="BW14" s="248">
        <v>75000</v>
      </c>
      <c r="BX14" s="247">
        <v>39539</v>
      </c>
      <c r="BY14" s="261">
        <v>1500</v>
      </c>
      <c r="BZ14" s="247"/>
      <c r="CA14" s="247">
        <v>117931</v>
      </c>
      <c r="CB14" s="247">
        <v>102693</v>
      </c>
      <c r="CC14" s="255">
        <v>110724</v>
      </c>
      <c r="CD14" s="247">
        <v>60459</v>
      </c>
      <c r="CE14" s="248">
        <v>52500</v>
      </c>
      <c r="CF14" s="247"/>
      <c r="CG14" s="247">
        <v>2500</v>
      </c>
      <c r="CH14" s="247">
        <v>0</v>
      </c>
      <c r="CI14" s="256">
        <v>0</v>
      </c>
      <c r="CJ14" s="247">
        <v>0</v>
      </c>
      <c r="CK14" s="247">
        <v>1</v>
      </c>
      <c r="CL14" s="252">
        <v>0</v>
      </c>
      <c r="CN14" s="260">
        <v>0</v>
      </c>
      <c r="CO14" s="260">
        <v>0</v>
      </c>
      <c r="CP14" s="260">
        <v>0</v>
      </c>
      <c r="CQ14" s="260">
        <v>0</v>
      </c>
    </row>
    <row r="15" spans="1:95">
      <c r="A15" s="263" t="s">
        <v>248</v>
      </c>
      <c r="B15" s="264" t="s">
        <v>373</v>
      </c>
      <c r="C15" s="223">
        <v>21000</v>
      </c>
      <c r="D15" s="223">
        <v>0</v>
      </c>
      <c r="E15" s="223">
        <v>0</v>
      </c>
      <c r="F15" s="246">
        <v>40240</v>
      </c>
      <c r="G15" s="223">
        <v>5000</v>
      </c>
      <c r="H15" s="247">
        <v>0</v>
      </c>
      <c r="I15" s="248">
        <v>0</v>
      </c>
      <c r="J15" s="249">
        <v>41000</v>
      </c>
      <c r="K15" s="223">
        <v>0</v>
      </c>
      <c r="L15" s="249">
        <v>30000</v>
      </c>
      <c r="M15" s="250">
        <v>0</v>
      </c>
      <c r="N15" s="247"/>
      <c r="O15" s="223">
        <v>30000</v>
      </c>
      <c r="P15" s="247"/>
      <c r="Q15" s="250">
        <v>0</v>
      </c>
      <c r="R15" s="251"/>
      <c r="S15" s="250">
        <v>0</v>
      </c>
      <c r="T15" s="249">
        <v>38200</v>
      </c>
      <c r="U15" s="249">
        <v>51000</v>
      </c>
      <c r="V15" s="249">
        <v>15000</v>
      </c>
      <c r="W15" s="223">
        <v>15000</v>
      </c>
      <c r="X15" s="249">
        <v>6000</v>
      </c>
      <c r="Y15" s="249">
        <v>10000</v>
      </c>
      <c r="Z15" s="249">
        <v>70379.999599999996</v>
      </c>
      <c r="AA15" s="248"/>
      <c r="AB15" s="249">
        <v>1860</v>
      </c>
      <c r="AC15" s="252"/>
      <c r="AD15" s="249">
        <v>17700</v>
      </c>
      <c r="AE15" s="249">
        <v>10800</v>
      </c>
      <c r="AF15" s="253">
        <v>163216.66666666669</v>
      </c>
      <c r="AG15" s="224">
        <v>128232</v>
      </c>
      <c r="AH15" s="249">
        <v>15000</v>
      </c>
      <c r="AI15" s="223">
        <v>44260</v>
      </c>
      <c r="AJ15" s="223">
        <v>60540</v>
      </c>
      <c r="AK15" s="249">
        <v>14000</v>
      </c>
      <c r="AL15" s="249">
        <v>17000</v>
      </c>
      <c r="AM15" s="250">
        <v>0</v>
      </c>
      <c r="AN15" s="249">
        <v>0</v>
      </c>
      <c r="AO15" s="249">
        <v>40000</v>
      </c>
      <c r="AP15" s="249">
        <v>0</v>
      </c>
      <c r="AQ15" s="254">
        <v>0</v>
      </c>
      <c r="AR15" s="254">
        <v>0</v>
      </c>
      <c r="AS15" s="247"/>
      <c r="AT15" s="252">
        <v>105000</v>
      </c>
      <c r="AU15" s="247">
        <v>98753.87</v>
      </c>
      <c r="AV15" s="247"/>
      <c r="AW15" s="256">
        <v>6000</v>
      </c>
      <c r="AX15" s="256">
        <v>0</v>
      </c>
      <c r="AY15" s="255">
        <v>20000</v>
      </c>
      <c r="AZ15" s="247">
        <v>70100</v>
      </c>
      <c r="BA15" s="247">
        <v>99250</v>
      </c>
      <c r="BB15" s="247">
        <v>0</v>
      </c>
      <c r="BC15" s="256">
        <v>12800</v>
      </c>
      <c r="BD15" s="248">
        <v>0</v>
      </c>
      <c r="BE15" s="247">
        <v>6500</v>
      </c>
      <c r="BF15" s="256"/>
      <c r="BG15" s="247">
        <v>2666.6</v>
      </c>
      <c r="BH15" s="255"/>
      <c r="BI15" s="252">
        <v>75500</v>
      </c>
      <c r="BJ15" s="257">
        <v>4500</v>
      </c>
      <c r="BK15" s="247">
        <v>18000</v>
      </c>
      <c r="BL15" s="252">
        <v>0</v>
      </c>
      <c r="BM15" s="247">
        <v>67100</v>
      </c>
      <c r="BN15" s="247">
        <v>300</v>
      </c>
      <c r="BO15" s="247">
        <v>32938</v>
      </c>
      <c r="BP15" s="247">
        <v>11000</v>
      </c>
      <c r="BQ15" s="258">
        <v>0</v>
      </c>
      <c r="BR15" s="255">
        <v>48000</v>
      </c>
      <c r="BS15" s="257">
        <v>0</v>
      </c>
      <c r="BT15" s="252">
        <v>750</v>
      </c>
      <c r="BU15" s="255">
        <v>4900</v>
      </c>
      <c r="BV15" s="256"/>
      <c r="BW15" s="248">
        <v>30333</v>
      </c>
      <c r="BX15" s="247">
        <v>24888</v>
      </c>
      <c r="BY15" s="261">
        <v>0</v>
      </c>
      <c r="BZ15" s="247"/>
      <c r="CA15" s="247">
        <v>13500</v>
      </c>
      <c r="CB15" s="247">
        <v>61000</v>
      </c>
      <c r="CC15" s="255">
        <v>108800</v>
      </c>
      <c r="CD15" s="247">
        <v>0</v>
      </c>
      <c r="CE15" s="248">
        <v>33700</v>
      </c>
      <c r="CF15" s="247"/>
      <c r="CG15" s="247">
        <v>5000</v>
      </c>
      <c r="CH15" s="247">
        <v>14000</v>
      </c>
      <c r="CI15" s="256">
        <v>0</v>
      </c>
      <c r="CJ15" s="247">
        <v>0</v>
      </c>
      <c r="CK15" s="247">
        <v>0</v>
      </c>
      <c r="CL15" s="252">
        <v>10000</v>
      </c>
      <c r="CN15" s="260">
        <v>0</v>
      </c>
      <c r="CO15" s="260">
        <v>0</v>
      </c>
      <c r="CP15" s="260">
        <v>0</v>
      </c>
      <c r="CQ15" s="260">
        <v>0</v>
      </c>
    </row>
    <row r="16" spans="1:95">
      <c r="A16" s="263" t="s">
        <v>251</v>
      </c>
      <c r="B16" s="264" t="s">
        <v>250</v>
      </c>
      <c r="C16" s="223">
        <v>5500</v>
      </c>
      <c r="D16" s="223">
        <v>200</v>
      </c>
      <c r="E16" s="223">
        <v>0</v>
      </c>
      <c r="F16" s="246">
        <v>15150</v>
      </c>
      <c r="G16" s="223">
        <v>721045</v>
      </c>
      <c r="H16" s="247">
        <v>104141</v>
      </c>
      <c r="I16" s="248">
        <v>200000</v>
      </c>
      <c r="J16" s="249">
        <v>2782.66</v>
      </c>
      <c r="K16" s="223">
        <v>14020</v>
      </c>
      <c r="L16" s="249">
        <v>15289.88</v>
      </c>
      <c r="M16" s="250">
        <v>9250</v>
      </c>
      <c r="N16" s="247"/>
      <c r="O16" s="223">
        <v>57720</v>
      </c>
      <c r="P16" s="247"/>
      <c r="Q16" s="250">
        <v>5300</v>
      </c>
      <c r="R16" s="251"/>
      <c r="S16" s="250">
        <v>51550</v>
      </c>
      <c r="T16" s="249">
        <v>10499</v>
      </c>
      <c r="U16" s="249">
        <v>52861</v>
      </c>
      <c r="V16" s="249">
        <v>292855</v>
      </c>
      <c r="W16" s="223">
        <v>20300</v>
      </c>
      <c r="X16" s="249">
        <v>39665</v>
      </c>
      <c r="Y16" s="249">
        <v>75009</v>
      </c>
      <c r="Z16" s="249">
        <v>14365</v>
      </c>
      <c r="AA16" s="248"/>
      <c r="AB16" s="249">
        <v>1205</v>
      </c>
      <c r="AC16" s="252"/>
      <c r="AD16" s="249">
        <v>114936</v>
      </c>
      <c r="AE16" s="249">
        <v>18900</v>
      </c>
      <c r="AF16" s="247"/>
      <c r="AG16" s="252"/>
      <c r="AH16" s="249">
        <v>3500</v>
      </c>
      <c r="AI16" s="223">
        <v>23400</v>
      </c>
      <c r="AJ16" s="223">
        <v>1000</v>
      </c>
      <c r="AK16" s="249">
        <v>6545</v>
      </c>
      <c r="AL16" s="249">
        <v>17950</v>
      </c>
      <c r="AM16" s="250">
        <v>29150</v>
      </c>
      <c r="AN16" s="249">
        <v>5710</v>
      </c>
      <c r="AO16" s="249">
        <v>9800</v>
      </c>
      <c r="AP16" s="249">
        <v>114249</v>
      </c>
      <c r="AQ16" s="254">
        <v>52200</v>
      </c>
      <c r="AR16" s="254">
        <v>67500</v>
      </c>
      <c r="AS16" s="247"/>
      <c r="AT16" s="255">
        <v>16650</v>
      </c>
      <c r="AU16" s="247">
        <v>0</v>
      </c>
      <c r="AV16" s="247"/>
      <c r="AW16" s="256">
        <v>1550</v>
      </c>
      <c r="AX16" s="256">
        <v>12650</v>
      </c>
      <c r="AY16" s="255">
        <v>146150</v>
      </c>
      <c r="AZ16" s="247">
        <v>32502.5</v>
      </c>
      <c r="BA16" s="247">
        <v>18511.5</v>
      </c>
      <c r="BB16" s="247">
        <v>8007</v>
      </c>
      <c r="BC16" s="256">
        <v>90000</v>
      </c>
      <c r="BD16" s="248">
        <v>148360</v>
      </c>
      <c r="BE16" s="247">
        <v>113609.1538</v>
      </c>
      <c r="BF16" s="256"/>
      <c r="BG16" s="247">
        <v>5450</v>
      </c>
      <c r="BH16" s="255"/>
      <c r="BI16" s="255">
        <v>58500</v>
      </c>
      <c r="BJ16" s="257">
        <v>48545</v>
      </c>
      <c r="BK16" s="247">
        <v>3000</v>
      </c>
      <c r="BL16" s="252">
        <v>16000</v>
      </c>
      <c r="BM16" s="247">
        <v>7550</v>
      </c>
      <c r="BN16" s="247">
        <v>171000.25</v>
      </c>
      <c r="BO16" s="247">
        <v>14405</v>
      </c>
      <c r="BP16" s="247">
        <v>86130</v>
      </c>
      <c r="BQ16" s="258">
        <v>44304</v>
      </c>
      <c r="BR16" s="255">
        <v>1200</v>
      </c>
      <c r="BS16" s="257">
        <v>12700</v>
      </c>
      <c r="BT16" s="255">
        <v>13850</v>
      </c>
      <c r="BU16" s="255">
        <v>45440</v>
      </c>
      <c r="BV16" s="256"/>
      <c r="BW16" s="248">
        <v>46900</v>
      </c>
      <c r="BX16" s="247"/>
      <c r="BY16" s="261">
        <v>43704</v>
      </c>
      <c r="BZ16" s="247"/>
      <c r="CA16" s="247">
        <v>55170</v>
      </c>
      <c r="CB16" s="247">
        <v>21734</v>
      </c>
      <c r="CC16" s="255">
        <v>54300</v>
      </c>
      <c r="CD16" s="247">
        <v>31400</v>
      </c>
      <c r="CE16" s="248">
        <v>26000</v>
      </c>
      <c r="CF16" s="247"/>
      <c r="CG16" s="247">
        <v>60230</v>
      </c>
      <c r="CH16" s="247">
        <v>700</v>
      </c>
      <c r="CI16" s="256">
        <v>48000</v>
      </c>
      <c r="CJ16" s="247">
        <v>0</v>
      </c>
      <c r="CK16" s="247">
        <v>28702.04</v>
      </c>
      <c r="CL16" s="252">
        <v>25260</v>
      </c>
      <c r="CN16" s="260">
        <v>0</v>
      </c>
      <c r="CO16" s="260">
        <v>0</v>
      </c>
      <c r="CP16" s="260">
        <v>0</v>
      </c>
      <c r="CQ16" s="260">
        <v>0</v>
      </c>
    </row>
    <row r="17" spans="1:95">
      <c r="A17" s="244" t="s">
        <v>18</v>
      </c>
      <c r="B17" s="245" t="s">
        <v>374</v>
      </c>
      <c r="C17" s="223">
        <v>0</v>
      </c>
      <c r="D17" s="223">
        <v>21666</v>
      </c>
      <c r="E17" s="223">
        <v>11300</v>
      </c>
      <c r="F17" s="246">
        <v>4206.5659999999998</v>
      </c>
      <c r="G17" s="223">
        <v>0</v>
      </c>
      <c r="H17" s="247">
        <v>0</v>
      </c>
      <c r="I17" s="248">
        <v>0</v>
      </c>
      <c r="J17" s="249">
        <v>15500</v>
      </c>
      <c r="K17" s="223">
        <v>250</v>
      </c>
      <c r="L17" s="249">
        <v>1200</v>
      </c>
      <c r="M17" s="250">
        <v>0</v>
      </c>
      <c r="N17" s="247"/>
      <c r="O17" s="223">
        <v>0</v>
      </c>
      <c r="P17" s="247"/>
      <c r="Q17" s="250">
        <v>0</v>
      </c>
      <c r="R17" s="251"/>
      <c r="S17" s="250">
        <v>1000</v>
      </c>
      <c r="T17" s="249">
        <v>14063</v>
      </c>
      <c r="U17" s="249">
        <v>2600</v>
      </c>
      <c r="V17" s="249">
        <v>5000</v>
      </c>
      <c r="W17" s="223">
        <v>500</v>
      </c>
      <c r="X17" s="249">
        <v>300</v>
      </c>
      <c r="Y17" s="249">
        <v>250</v>
      </c>
      <c r="Z17" s="249">
        <v>300</v>
      </c>
      <c r="AA17" s="248"/>
      <c r="AB17" s="249">
        <v>15300</v>
      </c>
      <c r="AC17" s="252"/>
      <c r="AD17" s="249">
        <v>2000</v>
      </c>
      <c r="AE17" s="249">
        <v>50</v>
      </c>
      <c r="AF17" s="265">
        <v>1000</v>
      </c>
      <c r="AG17" s="224">
        <v>2185</v>
      </c>
      <c r="AH17" s="249">
        <v>500</v>
      </c>
      <c r="AI17" s="223">
        <v>0</v>
      </c>
      <c r="AJ17" s="223">
        <v>13300</v>
      </c>
      <c r="AK17" s="249">
        <v>2700</v>
      </c>
      <c r="AL17" s="249">
        <v>4250</v>
      </c>
      <c r="AM17" s="250">
        <v>5200</v>
      </c>
      <c r="AN17" s="249">
        <v>12400</v>
      </c>
      <c r="AO17" s="249">
        <v>1600</v>
      </c>
      <c r="AP17" s="249">
        <v>44099</v>
      </c>
      <c r="AQ17" s="254">
        <v>1600</v>
      </c>
      <c r="AR17" s="254">
        <v>15500</v>
      </c>
      <c r="AS17" s="247"/>
      <c r="AT17" s="255">
        <v>8800</v>
      </c>
      <c r="AU17" s="247">
        <v>0</v>
      </c>
      <c r="AV17" s="247"/>
      <c r="AW17" s="256">
        <v>45600</v>
      </c>
      <c r="AX17" s="256">
        <v>250</v>
      </c>
      <c r="AY17" s="255">
        <v>7500</v>
      </c>
      <c r="AZ17" s="247">
        <v>2525</v>
      </c>
      <c r="BA17" s="247">
        <v>0</v>
      </c>
      <c r="BB17" s="247">
        <v>1020</v>
      </c>
      <c r="BC17" s="256">
        <v>450</v>
      </c>
      <c r="BD17" s="248">
        <v>7500</v>
      </c>
      <c r="BE17" s="247">
        <v>-1100</v>
      </c>
      <c r="BF17" s="256"/>
      <c r="BG17" s="247">
        <v>36000</v>
      </c>
      <c r="BH17" s="255"/>
      <c r="BI17" s="255">
        <v>2200.4</v>
      </c>
      <c r="BJ17" s="257">
        <v>32649</v>
      </c>
      <c r="BK17" s="247">
        <v>500</v>
      </c>
      <c r="BL17" s="252">
        <v>27500</v>
      </c>
      <c r="BM17" s="247">
        <v>400</v>
      </c>
      <c r="BN17" s="247">
        <v>1150</v>
      </c>
      <c r="BO17" s="247">
        <v>1100</v>
      </c>
      <c r="BP17" s="247">
        <v>4050</v>
      </c>
      <c r="BQ17" s="258">
        <v>44324</v>
      </c>
      <c r="BR17" s="255">
        <v>3500</v>
      </c>
      <c r="BS17" s="257">
        <v>29500</v>
      </c>
      <c r="BT17" s="255">
        <v>50</v>
      </c>
      <c r="BU17" s="255">
        <v>0</v>
      </c>
      <c r="BV17" s="256"/>
      <c r="BW17" s="248">
        <v>650</v>
      </c>
      <c r="BX17" s="247">
        <v>0</v>
      </c>
      <c r="BY17" s="261">
        <v>2500</v>
      </c>
      <c r="BZ17" s="247"/>
      <c r="CA17" s="247">
        <v>0</v>
      </c>
      <c r="CB17" s="247">
        <v>0</v>
      </c>
      <c r="CC17" s="255">
        <v>0</v>
      </c>
      <c r="CD17" s="247">
        <v>1500</v>
      </c>
      <c r="CE17" s="248">
        <v>1000</v>
      </c>
      <c r="CF17" s="247"/>
      <c r="CG17" s="247">
        <v>413500</v>
      </c>
      <c r="CH17" s="247">
        <v>160000</v>
      </c>
      <c r="CI17" s="256">
        <v>0</v>
      </c>
      <c r="CJ17" s="247">
        <v>0</v>
      </c>
      <c r="CK17" s="247">
        <v>2.04</v>
      </c>
      <c r="CL17" s="252">
        <v>194940</v>
      </c>
      <c r="CN17" s="260">
        <v>0</v>
      </c>
      <c r="CO17" s="260">
        <v>0</v>
      </c>
      <c r="CP17" s="260">
        <v>0</v>
      </c>
      <c r="CQ17" s="260">
        <v>0</v>
      </c>
    </row>
    <row r="18" spans="1:95">
      <c r="A18" s="244" t="s">
        <v>19</v>
      </c>
      <c r="B18" s="245" t="s">
        <v>375</v>
      </c>
      <c r="C18" s="223">
        <v>0</v>
      </c>
      <c r="D18" s="223">
        <v>0</v>
      </c>
      <c r="E18" s="223">
        <v>0</v>
      </c>
      <c r="F18" s="246">
        <v>0</v>
      </c>
      <c r="G18" s="223">
        <v>0</v>
      </c>
      <c r="H18" s="247">
        <v>0</v>
      </c>
      <c r="I18" s="248">
        <v>0</v>
      </c>
      <c r="J18" s="249">
        <v>0</v>
      </c>
      <c r="K18" s="223">
        <v>0</v>
      </c>
      <c r="L18" s="249">
        <v>0</v>
      </c>
      <c r="M18" s="250">
        <v>0</v>
      </c>
      <c r="N18" s="247"/>
      <c r="O18" s="223">
        <v>0</v>
      </c>
      <c r="P18" s="247"/>
      <c r="Q18" s="250">
        <v>0</v>
      </c>
      <c r="R18" s="251"/>
      <c r="S18" s="250">
        <v>6000</v>
      </c>
      <c r="T18" s="249">
        <v>4000</v>
      </c>
      <c r="U18" s="249">
        <v>10220</v>
      </c>
      <c r="V18" s="249">
        <v>0</v>
      </c>
      <c r="W18" s="223">
        <v>0</v>
      </c>
      <c r="X18" s="249">
        <v>0</v>
      </c>
      <c r="Y18" s="249">
        <v>0</v>
      </c>
      <c r="Z18" s="249">
        <v>0</v>
      </c>
      <c r="AA18" s="248"/>
      <c r="AB18" s="249">
        <v>0</v>
      </c>
      <c r="AC18" s="252"/>
      <c r="AD18" s="249">
        <v>0</v>
      </c>
      <c r="AE18" s="249">
        <v>0</v>
      </c>
      <c r="AF18" s="265">
        <v>0</v>
      </c>
      <c r="AG18" s="224">
        <v>0</v>
      </c>
      <c r="AH18" s="249">
        <v>0</v>
      </c>
      <c r="AI18" s="223">
        <v>0</v>
      </c>
      <c r="AJ18" s="223">
        <v>0</v>
      </c>
      <c r="AK18" s="249">
        <v>0</v>
      </c>
      <c r="AL18" s="249">
        <v>6000</v>
      </c>
      <c r="AM18" s="250">
        <v>0</v>
      </c>
      <c r="AN18" s="249">
        <v>0</v>
      </c>
      <c r="AO18" s="249">
        <v>0</v>
      </c>
      <c r="AP18" s="249">
        <v>0</v>
      </c>
      <c r="AQ18" s="254">
        <v>0</v>
      </c>
      <c r="AR18" s="254">
        <v>0</v>
      </c>
      <c r="AS18" s="247"/>
      <c r="AT18" s="255">
        <v>2800</v>
      </c>
      <c r="AU18" s="247">
        <v>4000</v>
      </c>
      <c r="AV18" s="247"/>
      <c r="AW18" s="256">
        <v>0</v>
      </c>
      <c r="AX18" s="256">
        <v>0</v>
      </c>
      <c r="AY18" s="255">
        <v>0</v>
      </c>
      <c r="AZ18" s="247">
        <v>0</v>
      </c>
      <c r="BA18" s="247">
        <v>0</v>
      </c>
      <c r="BB18" s="247">
        <v>0</v>
      </c>
      <c r="BC18" s="256">
        <v>0</v>
      </c>
      <c r="BD18" s="248">
        <v>0</v>
      </c>
      <c r="BE18" s="247">
        <v>0</v>
      </c>
      <c r="BF18" s="256"/>
      <c r="BG18" s="247">
        <v>0</v>
      </c>
      <c r="BH18" s="255"/>
      <c r="BI18" s="255">
        <v>10000</v>
      </c>
      <c r="BJ18" s="257">
        <v>0</v>
      </c>
      <c r="BK18" s="247">
        <v>0</v>
      </c>
      <c r="BL18" s="252">
        <v>0</v>
      </c>
      <c r="BM18" s="247">
        <v>0</v>
      </c>
      <c r="BN18" s="247">
        <v>8600</v>
      </c>
      <c r="BO18" s="247">
        <v>0</v>
      </c>
      <c r="BP18" s="247">
        <v>0</v>
      </c>
      <c r="BQ18" s="258">
        <v>0</v>
      </c>
      <c r="BR18" s="255">
        <v>0</v>
      </c>
      <c r="BS18" s="257">
        <v>0</v>
      </c>
      <c r="BT18" s="255">
        <v>0</v>
      </c>
      <c r="BU18" s="255">
        <v>0</v>
      </c>
      <c r="BV18" s="256"/>
      <c r="BW18" s="248">
        <v>0</v>
      </c>
      <c r="BX18" s="247">
        <v>0</v>
      </c>
      <c r="BY18" s="261">
        <v>0</v>
      </c>
      <c r="BZ18" s="247"/>
      <c r="CA18" s="247">
        <v>0</v>
      </c>
      <c r="CB18" s="247">
        <v>0</v>
      </c>
      <c r="CC18" s="255">
        <v>0</v>
      </c>
      <c r="CD18" s="247">
        <v>0</v>
      </c>
      <c r="CE18" s="248">
        <v>9000</v>
      </c>
      <c r="CF18" s="247"/>
      <c r="CG18" s="247">
        <v>0</v>
      </c>
      <c r="CH18" s="247">
        <v>0</v>
      </c>
      <c r="CI18" s="256">
        <v>0</v>
      </c>
      <c r="CJ18" s="247">
        <v>0</v>
      </c>
      <c r="CK18" s="247">
        <v>1.02</v>
      </c>
      <c r="CL18" s="252">
        <v>0</v>
      </c>
      <c r="CN18" s="260">
        <v>0</v>
      </c>
      <c r="CO18" s="260">
        <v>0</v>
      </c>
      <c r="CP18" s="260">
        <v>0</v>
      </c>
      <c r="CQ18" s="260">
        <v>0</v>
      </c>
    </row>
    <row r="19" spans="1:95">
      <c r="A19" s="244" t="s">
        <v>20</v>
      </c>
      <c r="B19" s="245" t="s">
        <v>376</v>
      </c>
      <c r="C19" s="223">
        <v>0</v>
      </c>
      <c r="D19" s="223">
        <v>0</v>
      </c>
      <c r="E19" s="223">
        <v>0</v>
      </c>
      <c r="F19" s="246">
        <v>0</v>
      </c>
      <c r="G19" s="223">
        <v>0</v>
      </c>
      <c r="H19" s="257">
        <v>0</v>
      </c>
      <c r="I19" s="248">
        <v>0</v>
      </c>
      <c r="J19" s="249">
        <v>0</v>
      </c>
      <c r="K19" s="223">
        <v>1500</v>
      </c>
      <c r="L19" s="249">
        <v>0</v>
      </c>
      <c r="M19" s="250">
        <v>0</v>
      </c>
      <c r="N19" s="247"/>
      <c r="O19" s="223">
        <v>0</v>
      </c>
      <c r="P19" s="247"/>
      <c r="Q19" s="250">
        <v>7150</v>
      </c>
      <c r="R19" s="251"/>
      <c r="S19" s="250">
        <v>0</v>
      </c>
      <c r="T19" s="249">
        <v>4534</v>
      </c>
      <c r="U19" s="249">
        <v>5820</v>
      </c>
      <c r="V19" s="249">
        <v>0</v>
      </c>
      <c r="W19" s="223">
        <v>0</v>
      </c>
      <c r="X19" s="249">
        <v>0</v>
      </c>
      <c r="Y19" s="249">
        <v>0</v>
      </c>
      <c r="Z19" s="249">
        <v>0</v>
      </c>
      <c r="AA19" s="248"/>
      <c r="AB19" s="249">
        <v>0</v>
      </c>
      <c r="AC19" s="252"/>
      <c r="AD19" s="249">
        <v>0</v>
      </c>
      <c r="AE19" s="249">
        <v>0</v>
      </c>
      <c r="AF19" s="265">
        <v>0</v>
      </c>
      <c r="AG19" s="224">
        <v>0</v>
      </c>
      <c r="AH19" s="249">
        <v>0</v>
      </c>
      <c r="AI19" s="223">
        <v>0</v>
      </c>
      <c r="AJ19" s="223">
        <v>0</v>
      </c>
      <c r="AK19" s="249">
        <v>0</v>
      </c>
      <c r="AL19" s="249">
        <v>614</v>
      </c>
      <c r="AM19" s="250">
        <v>0</v>
      </c>
      <c r="AN19" s="249">
        <v>0</v>
      </c>
      <c r="AO19" s="249">
        <v>0</v>
      </c>
      <c r="AP19" s="249">
        <v>0</v>
      </c>
      <c r="AQ19" s="254">
        <v>0</v>
      </c>
      <c r="AR19" s="254">
        <v>0</v>
      </c>
      <c r="AS19" s="247"/>
      <c r="AT19" s="255">
        <v>0</v>
      </c>
      <c r="AU19" s="247">
        <v>500</v>
      </c>
      <c r="AV19" s="247"/>
      <c r="AW19" s="256">
        <v>0</v>
      </c>
      <c r="AX19" s="256">
        <v>0</v>
      </c>
      <c r="AY19" s="255">
        <v>0</v>
      </c>
      <c r="AZ19" s="247">
        <v>0</v>
      </c>
      <c r="BA19" s="247">
        <v>0</v>
      </c>
      <c r="BB19" s="247">
        <v>0</v>
      </c>
      <c r="BC19" s="256">
        <v>0</v>
      </c>
      <c r="BD19" s="248">
        <v>0</v>
      </c>
      <c r="BE19" s="247">
        <v>0</v>
      </c>
      <c r="BF19" s="256"/>
      <c r="BG19" s="247">
        <v>0</v>
      </c>
      <c r="BH19" s="255"/>
      <c r="BI19" s="255">
        <v>2600</v>
      </c>
      <c r="BJ19" s="257">
        <v>0</v>
      </c>
      <c r="BK19" s="247">
        <v>0</v>
      </c>
      <c r="BL19" s="252">
        <v>0</v>
      </c>
      <c r="BM19" s="247">
        <v>0</v>
      </c>
      <c r="BN19" s="247">
        <v>0</v>
      </c>
      <c r="BO19" s="247">
        <v>0</v>
      </c>
      <c r="BP19" s="247">
        <v>0</v>
      </c>
      <c r="BQ19" s="258">
        <v>0</v>
      </c>
      <c r="BR19" s="255">
        <v>0</v>
      </c>
      <c r="BS19" s="257">
        <v>0</v>
      </c>
      <c r="BT19" s="255">
        <v>0</v>
      </c>
      <c r="BU19" s="255">
        <v>0</v>
      </c>
      <c r="BV19" s="256"/>
      <c r="BW19" s="248">
        <v>0</v>
      </c>
      <c r="BX19" s="247">
        <v>0</v>
      </c>
      <c r="BY19" s="261">
        <v>0</v>
      </c>
      <c r="BZ19" s="247"/>
      <c r="CA19" s="247">
        <v>0</v>
      </c>
      <c r="CB19" s="247">
        <v>0</v>
      </c>
      <c r="CC19" s="255">
        <v>0</v>
      </c>
      <c r="CD19" s="247">
        <v>0</v>
      </c>
      <c r="CE19" s="248">
        <v>0</v>
      </c>
      <c r="CF19" s="247"/>
      <c r="CG19" s="247">
        <v>0</v>
      </c>
      <c r="CH19" s="247">
        <v>0</v>
      </c>
      <c r="CI19" s="256">
        <v>0</v>
      </c>
      <c r="CJ19" s="247">
        <v>0</v>
      </c>
      <c r="CK19" s="247">
        <v>1.02</v>
      </c>
      <c r="CL19" s="252">
        <v>0</v>
      </c>
      <c r="CN19" s="260">
        <v>0</v>
      </c>
      <c r="CO19" s="260">
        <v>0</v>
      </c>
      <c r="CP19" s="260">
        <v>0</v>
      </c>
      <c r="CQ19" s="260">
        <v>0</v>
      </c>
    </row>
    <row r="20" spans="1:95">
      <c r="A20" s="244" t="s">
        <v>21</v>
      </c>
      <c r="B20" s="245" t="s">
        <v>377</v>
      </c>
      <c r="C20" s="223">
        <v>495313.81705882354</v>
      </c>
      <c r="D20" s="223">
        <v>335428.5</v>
      </c>
      <c r="E20" s="223">
        <v>0</v>
      </c>
      <c r="F20" s="246">
        <v>0</v>
      </c>
      <c r="G20" s="223">
        <v>100</v>
      </c>
      <c r="H20" s="247">
        <v>0</v>
      </c>
      <c r="I20" s="248">
        <v>0</v>
      </c>
      <c r="J20" s="249">
        <v>98739</v>
      </c>
      <c r="K20" s="223">
        <v>7500</v>
      </c>
      <c r="L20" s="249">
        <v>40072</v>
      </c>
      <c r="M20" s="250">
        <v>10900</v>
      </c>
      <c r="N20" s="247"/>
      <c r="O20" s="223">
        <v>13840</v>
      </c>
      <c r="P20" s="247"/>
      <c r="Q20" s="250">
        <v>59660</v>
      </c>
      <c r="R20" s="251"/>
      <c r="S20" s="250">
        <v>41900</v>
      </c>
      <c r="T20" s="249">
        <v>131500</v>
      </c>
      <c r="U20" s="249">
        <v>70740</v>
      </c>
      <c r="V20" s="249">
        <v>75503</v>
      </c>
      <c r="W20" s="223">
        <v>16550</v>
      </c>
      <c r="X20" s="249">
        <v>42670</v>
      </c>
      <c r="Y20" s="249">
        <v>25592.5</v>
      </c>
      <c r="Z20" s="249">
        <v>72200</v>
      </c>
      <c r="AA20" s="248"/>
      <c r="AB20" s="249">
        <v>22750.035</v>
      </c>
      <c r="AC20" s="252"/>
      <c r="AD20" s="249">
        <v>20000</v>
      </c>
      <c r="AE20" s="249">
        <v>25500</v>
      </c>
      <c r="AF20" s="265">
        <v>8250</v>
      </c>
      <c r="AG20" s="224">
        <v>10550</v>
      </c>
      <c r="AH20" s="249">
        <v>44700</v>
      </c>
      <c r="AI20" s="223">
        <v>79165</v>
      </c>
      <c r="AJ20" s="223">
        <v>194571</v>
      </c>
      <c r="AK20" s="249">
        <v>6000</v>
      </c>
      <c r="AL20" s="249">
        <v>27367</v>
      </c>
      <c r="AM20" s="250">
        <v>34600</v>
      </c>
      <c r="AN20" s="249">
        <v>11000</v>
      </c>
      <c r="AO20" s="249">
        <v>20973</v>
      </c>
      <c r="AP20" s="249">
        <v>3150</v>
      </c>
      <c r="AQ20" s="254">
        <v>14200</v>
      </c>
      <c r="AR20" s="254">
        <v>28900</v>
      </c>
      <c r="AS20" s="247"/>
      <c r="AT20" s="255">
        <v>150225</v>
      </c>
      <c r="AU20" s="247">
        <v>61380</v>
      </c>
      <c r="AV20" s="247"/>
      <c r="AW20" s="256">
        <v>32100</v>
      </c>
      <c r="AX20" s="256">
        <v>22951</v>
      </c>
      <c r="AY20" s="255">
        <v>55000</v>
      </c>
      <c r="AZ20" s="247">
        <v>12046</v>
      </c>
      <c r="BA20" s="247">
        <v>63665</v>
      </c>
      <c r="BB20" s="247">
        <v>5250</v>
      </c>
      <c r="BC20" s="256">
        <v>65200</v>
      </c>
      <c r="BD20" s="248">
        <v>85000</v>
      </c>
      <c r="BE20" s="247">
        <v>40234.992299999998</v>
      </c>
      <c r="BF20" s="256"/>
      <c r="BG20" s="247">
        <v>23500</v>
      </c>
      <c r="BH20" s="255"/>
      <c r="BI20" s="255">
        <v>41400</v>
      </c>
      <c r="BJ20" s="257">
        <v>164535</v>
      </c>
      <c r="BK20" s="247">
        <v>31430</v>
      </c>
      <c r="BL20" s="252">
        <v>20000</v>
      </c>
      <c r="BM20" s="247">
        <v>23410</v>
      </c>
      <c r="BN20" s="247">
        <v>131357</v>
      </c>
      <c r="BO20" s="247">
        <v>41446</v>
      </c>
      <c r="BP20" s="247">
        <v>48277.5</v>
      </c>
      <c r="BQ20" s="258">
        <v>31000</v>
      </c>
      <c r="BR20" s="255">
        <v>98600</v>
      </c>
      <c r="BS20" s="257">
        <v>35847</v>
      </c>
      <c r="BT20" s="255">
        <v>8900</v>
      </c>
      <c r="BU20" s="255">
        <v>22020</v>
      </c>
      <c r="BV20" s="256"/>
      <c r="BW20" s="248">
        <v>45400</v>
      </c>
      <c r="BX20" s="247">
        <v>29800</v>
      </c>
      <c r="BY20" s="261">
        <v>22970</v>
      </c>
      <c r="BZ20" s="247"/>
      <c r="CA20" s="247">
        <v>32103</v>
      </c>
      <c r="CB20" s="247">
        <v>8000</v>
      </c>
      <c r="CC20" s="255">
        <v>43575</v>
      </c>
      <c r="CD20" s="247">
        <v>18500</v>
      </c>
      <c r="CE20" s="248">
        <v>29675</v>
      </c>
      <c r="CF20" s="247"/>
      <c r="CG20" s="247">
        <v>64200</v>
      </c>
      <c r="CH20" s="247">
        <v>41000</v>
      </c>
      <c r="CI20" s="256">
        <v>2155793</v>
      </c>
      <c r="CJ20" s="247">
        <v>0</v>
      </c>
      <c r="CK20" s="247">
        <v>41519.360000000001</v>
      </c>
      <c r="CL20" s="252">
        <v>26489</v>
      </c>
      <c r="CN20" s="260">
        <v>0</v>
      </c>
      <c r="CO20" s="260">
        <v>0</v>
      </c>
      <c r="CP20" s="260">
        <v>0</v>
      </c>
      <c r="CQ20" s="260">
        <v>0</v>
      </c>
    </row>
    <row r="21" spans="1:95">
      <c r="A21" s="244" t="s">
        <v>22</v>
      </c>
      <c r="B21" s="245" t="s">
        <v>378</v>
      </c>
      <c r="C21" s="223">
        <v>0</v>
      </c>
      <c r="D21" s="223">
        <v>4832</v>
      </c>
      <c r="E21" s="223">
        <v>0</v>
      </c>
      <c r="F21" s="246">
        <v>0</v>
      </c>
      <c r="G21" s="223">
        <v>16300</v>
      </c>
      <c r="H21" s="247">
        <v>135</v>
      </c>
      <c r="I21" s="248">
        <v>0</v>
      </c>
      <c r="J21" s="249">
        <v>566000</v>
      </c>
      <c r="K21" s="223">
        <v>5000</v>
      </c>
      <c r="L21" s="249">
        <v>23463</v>
      </c>
      <c r="M21" s="250">
        <v>0</v>
      </c>
      <c r="N21" s="247"/>
      <c r="O21" s="223">
        <v>0</v>
      </c>
      <c r="P21" s="247"/>
      <c r="Q21" s="250">
        <v>436660</v>
      </c>
      <c r="R21" s="251"/>
      <c r="S21" s="250">
        <v>0</v>
      </c>
      <c r="T21" s="249">
        <v>22350</v>
      </c>
      <c r="U21" s="249">
        <v>22701.994999999999</v>
      </c>
      <c r="V21" s="249">
        <v>6300</v>
      </c>
      <c r="W21" s="223">
        <v>3500</v>
      </c>
      <c r="X21" s="249">
        <v>6925</v>
      </c>
      <c r="Y21" s="249">
        <v>0</v>
      </c>
      <c r="Z21" s="249">
        <v>1700</v>
      </c>
      <c r="AA21" s="248"/>
      <c r="AB21" s="249">
        <v>15595</v>
      </c>
      <c r="AC21" s="252"/>
      <c r="AD21" s="249">
        <v>0</v>
      </c>
      <c r="AE21" s="249">
        <v>2150</v>
      </c>
      <c r="AF21" s="265">
        <v>5000</v>
      </c>
      <c r="AG21" s="224">
        <v>2500</v>
      </c>
      <c r="AH21" s="249">
        <v>4956</v>
      </c>
      <c r="AI21" s="223">
        <v>19000</v>
      </c>
      <c r="AJ21" s="223">
        <v>925</v>
      </c>
      <c r="AK21" s="249">
        <v>2000</v>
      </c>
      <c r="AL21" s="249">
        <v>1000</v>
      </c>
      <c r="AM21" s="250">
        <v>6900</v>
      </c>
      <c r="AN21" s="249">
        <v>158925</v>
      </c>
      <c r="AO21" s="249">
        <v>6000</v>
      </c>
      <c r="AP21" s="249">
        <v>180</v>
      </c>
      <c r="AQ21" s="254">
        <v>7800</v>
      </c>
      <c r="AR21" s="254">
        <v>10250</v>
      </c>
      <c r="AS21" s="247"/>
      <c r="AT21" s="255">
        <v>20000</v>
      </c>
      <c r="AU21" s="247">
        <v>358575</v>
      </c>
      <c r="AV21" s="247"/>
      <c r="AW21" s="256">
        <v>291313</v>
      </c>
      <c r="AX21" s="256">
        <v>4500</v>
      </c>
      <c r="AY21" s="255">
        <v>3600</v>
      </c>
      <c r="AZ21" s="247">
        <v>19105</v>
      </c>
      <c r="BA21" s="247">
        <v>21450</v>
      </c>
      <c r="BB21" s="247">
        <v>647414.29</v>
      </c>
      <c r="BC21" s="256">
        <v>1600</v>
      </c>
      <c r="BD21" s="248">
        <v>24550</v>
      </c>
      <c r="BE21" s="247">
        <v>11000</v>
      </c>
      <c r="BF21" s="256"/>
      <c r="BG21" s="247">
        <v>328000</v>
      </c>
      <c r="BH21" s="255"/>
      <c r="BI21" s="255">
        <v>22791.25</v>
      </c>
      <c r="BJ21" s="257">
        <v>347500</v>
      </c>
      <c r="BK21" s="247">
        <v>10500</v>
      </c>
      <c r="BL21" s="252">
        <v>4000</v>
      </c>
      <c r="BM21" s="247">
        <v>19634</v>
      </c>
      <c r="BN21" s="247">
        <v>3658</v>
      </c>
      <c r="BO21" s="247">
        <v>28700</v>
      </c>
      <c r="BP21" s="247">
        <v>17217</v>
      </c>
      <c r="BQ21" s="258">
        <v>0</v>
      </c>
      <c r="BR21" s="255">
        <v>15600</v>
      </c>
      <c r="BS21" s="257">
        <v>6120</v>
      </c>
      <c r="BT21" s="255">
        <v>5000</v>
      </c>
      <c r="BU21" s="255">
        <v>8197</v>
      </c>
      <c r="BV21" s="256"/>
      <c r="BW21" s="248">
        <v>3000</v>
      </c>
      <c r="BX21" s="247">
        <v>3000</v>
      </c>
      <c r="BY21" s="261">
        <v>0</v>
      </c>
      <c r="BZ21" s="247"/>
      <c r="CA21" s="247">
        <v>7000</v>
      </c>
      <c r="CB21" s="247">
        <v>0</v>
      </c>
      <c r="CC21" s="255">
        <v>4200</v>
      </c>
      <c r="CD21" s="247">
        <v>0</v>
      </c>
      <c r="CE21" s="248">
        <v>26000</v>
      </c>
      <c r="CF21" s="247"/>
      <c r="CG21" s="247">
        <v>0</v>
      </c>
      <c r="CH21" s="247">
        <v>0</v>
      </c>
      <c r="CI21" s="256">
        <v>0</v>
      </c>
      <c r="CJ21" s="247">
        <v>650000</v>
      </c>
      <c r="CK21" s="247">
        <v>23881.02</v>
      </c>
      <c r="CL21" s="252">
        <v>565627</v>
      </c>
      <c r="CN21" s="260">
        <v>0</v>
      </c>
      <c r="CO21" s="260">
        <v>0</v>
      </c>
      <c r="CP21" s="260">
        <v>0</v>
      </c>
      <c r="CQ21" s="260">
        <v>0</v>
      </c>
    </row>
    <row r="22" spans="1:95">
      <c r="A22" s="244" t="s">
        <v>23</v>
      </c>
      <c r="B22" s="245" t="s">
        <v>379</v>
      </c>
      <c r="C22" s="223">
        <v>0</v>
      </c>
      <c r="D22" s="223">
        <v>0</v>
      </c>
      <c r="E22" s="223">
        <v>0</v>
      </c>
      <c r="F22" s="246">
        <v>0</v>
      </c>
      <c r="G22" s="223">
        <v>0</v>
      </c>
      <c r="H22" s="247">
        <v>0</v>
      </c>
      <c r="I22" s="248">
        <v>0</v>
      </c>
      <c r="J22" s="249">
        <v>0</v>
      </c>
      <c r="K22" s="223">
        <v>0</v>
      </c>
      <c r="L22" s="249">
        <v>0</v>
      </c>
      <c r="M22" s="250">
        <v>0</v>
      </c>
      <c r="N22" s="247"/>
      <c r="O22" s="223">
        <v>0</v>
      </c>
      <c r="P22" s="247"/>
      <c r="Q22" s="250">
        <v>0</v>
      </c>
      <c r="R22" s="251"/>
      <c r="S22" s="250">
        <v>0</v>
      </c>
      <c r="T22" s="249">
        <v>0</v>
      </c>
      <c r="U22" s="249">
        <v>0</v>
      </c>
      <c r="V22" s="249">
        <v>0</v>
      </c>
      <c r="W22" s="223">
        <v>0</v>
      </c>
      <c r="X22" s="249">
        <v>0</v>
      </c>
      <c r="Y22" s="249">
        <v>0</v>
      </c>
      <c r="Z22" s="249">
        <v>0</v>
      </c>
      <c r="AA22" s="248"/>
      <c r="AB22" s="249">
        <v>0</v>
      </c>
      <c r="AC22" s="252"/>
      <c r="AD22" s="249">
        <v>0</v>
      </c>
      <c r="AE22" s="249">
        <v>0</v>
      </c>
      <c r="AF22" s="265">
        <v>0</v>
      </c>
      <c r="AG22" s="224">
        <v>0</v>
      </c>
      <c r="AH22" s="249">
        <v>0</v>
      </c>
      <c r="AI22" s="223">
        <v>0</v>
      </c>
      <c r="AJ22" s="223">
        <v>0</v>
      </c>
      <c r="AK22" s="249">
        <v>0</v>
      </c>
      <c r="AL22" s="249">
        <v>0</v>
      </c>
      <c r="AM22" s="250">
        <v>0</v>
      </c>
      <c r="AN22" s="249">
        <v>0</v>
      </c>
      <c r="AO22" s="249">
        <v>0</v>
      </c>
      <c r="AP22" s="249">
        <v>0</v>
      </c>
      <c r="AQ22" s="254">
        <v>0</v>
      </c>
      <c r="AR22" s="254">
        <v>0</v>
      </c>
      <c r="AS22" s="247"/>
      <c r="AT22" s="255">
        <v>0</v>
      </c>
      <c r="AU22" s="247">
        <v>0</v>
      </c>
      <c r="AV22" s="247"/>
      <c r="AW22" s="256">
        <v>0</v>
      </c>
      <c r="AX22" s="256">
        <v>0</v>
      </c>
      <c r="AY22" s="255">
        <v>0</v>
      </c>
      <c r="AZ22" s="247">
        <v>0</v>
      </c>
      <c r="BA22" s="247">
        <v>0</v>
      </c>
      <c r="BB22" s="247">
        <v>0</v>
      </c>
      <c r="BC22" s="256">
        <v>0</v>
      </c>
      <c r="BD22" s="248">
        <v>0</v>
      </c>
      <c r="BE22" s="247">
        <v>0</v>
      </c>
      <c r="BF22" s="256"/>
      <c r="BG22" s="247">
        <v>0</v>
      </c>
      <c r="BH22" s="255"/>
      <c r="BI22" s="255">
        <v>0</v>
      </c>
      <c r="BJ22" s="257">
        <v>0</v>
      </c>
      <c r="BK22" s="247">
        <v>0</v>
      </c>
      <c r="BL22" s="252">
        <v>0</v>
      </c>
      <c r="BM22" s="247">
        <v>0</v>
      </c>
      <c r="BN22" s="247">
        <v>0</v>
      </c>
      <c r="BO22" s="247">
        <v>0</v>
      </c>
      <c r="BP22" s="247">
        <v>0</v>
      </c>
      <c r="BQ22" s="258">
        <v>0</v>
      </c>
      <c r="BR22" s="255">
        <v>0</v>
      </c>
      <c r="BS22" s="257">
        <v>0</v>
      </c>
      <c r="BT22" s="255">
        <v>0</v>
      </c>
      <c r="BU22" s="255">
        <v>0</v>
      </c>
      <c r="BV22" s="256"/>
      <c r="BW22" s="248">
        <v>0</v>
      </c>
      <c r="BX22" s="247">
        <v>0</v>
      </c>
      <c r="BY22" s="261">
        <v>0</v>
      </c>
      <c r="BZ22" s="247"/>
      <c r="CA22" s="247">
        <v>0</v>
      </c>
      <c r="CB22" s="247">
        <v>0</v>
      </c>
      <c r="CC22" s="255">
        <v>0</v>
      </c>
      <c r="CD22" s="247">
        <v>0</v>
      </c>
      <c r="CE22" s="248">
        <v>0</v>
      </c>
      <c r="CF22" s="247"/>
      <c r="CG22" s="247">
        <v>0</v>
      </c>
      <c r="CH22" s="247">
        <v>0</v>
      </c>
      <c r="CI22" s="256">
        <v>0</v>
      </c>
      <c r="CJ22" s="247">
        <v>0</v>
      </c>
      <c r="CK22" s="247">
        <v>1.02</v>
      </c>
      <c r="CL22" s="252">
        <v>0</v>
      </c>
      <c r="CN22" s="260">
        <v>0</v>
      </c>
      <c r="CO22" s="260">
        <v>0</v>
      </c>
      <c r="CP22" s="260">
        <v>0</v>
      </c>
      <c r="CQ22" s="260">
        <v>0</v>
      </c>
    </row>
    <row r="23" spans="1:95">
      <c r="A23" s="244" t="s">
        <v>100</v>
      </c>
      <c r="B23" s="245" t="s">
        <v>380</v>
      </c>
      <c r="C23" s="223">
        <v>164223</v>
      </c>
      <c r="D23" s="223">
        <v>0</v>
      </c>
      <c r="E23" s="223">
        <v>0</v>
      </c>
      <c r="F23" s="246">
        <v>0</v>
      </c>
      <c r="G23" s="223">
        <v>0</v>
      </c>
      <c r="H23" s="247">
        <v>0</v>
      </c>
      <c r="I23" s="248">
        <v>0</v>
      </c>
      <c r="J23" s="249">
        <v>0</v>
      </c>
      <c r="K23" s="223">
        <v>0</v>
      </c>
      <c r="L23" s="249">
        <v>0</v>
      </c>
      <c r="M23" s="250">
        <v>0</v>
      </c>
      <c r="N23" s="247"/>
      <c r="O23" s="223">
        <v>0</v>
      </c>
      <c r="P23" s="247"/>
      <c r="Q23" s="250">
        <v>0</v>
      </c>
      <c r="R23" s="251"/>
      <c r="S23" s="250">
        <v>0</v>
      </c>
      <c r="T23" s="249">
        <v>0</v>
      </c>
      <c r="U23" s="249">
        <v>0</v>
      </c>
      <c r="V23" s="249">
        <v>0</v>
      </c>
      <c r="W23" s="223">
        <v>0</v>
      </c>
      <c r="X23" s="249">
        <v>0</v>
      </c>
      <c r="Y23" s="249">
        <v>0</v>
      </c>
      <c r="Z23" s="249">
        <v>0</v>
      </c>
      <c r="AA23" s="248"/>
      <c r="AB23" s="249">
        <v>0</v>
      </c>
      <c r="AC23" s="252"/>
      <c r="AD23" s="249">
        <v>0</v>
      </c>
      <c r="AE23" s="249">
        <v>0</v>
      </c>
      <c r="AF23" s="265">
        <v>0</v>
      </c>
      <c r="AG23" s="224">
        <v>0</v>
      </c>
      <c r="AH23" s="249">
        <v>198014</v>
      </c>
      <c r="AI23" s="223">
        <v>0</v>
      </c>
      <c r="AJ23" s="223">
        <v>0</v>
      </c>
      <c r="AK23" s="249">
        <v>0</v>
      </c>
      <c r="AL23" s="249">
        <v>0</v>
      </c>
      <c r="AM23" s="250">
        <v>0</v>
      </c>
      <c r="AN23" s="249">
        <v>0</v>
      </c>
      <c r="AO23" s="249">
        <v>0</v>
      </c>
      <c r="AP23" s="249">
        <v>0</v>
      </c>
      <c r="AQ23" s="254">
        <v>0</v>
      </c>
      <c r="AR23" s="254">
        <v>0</v>
      </c>
      <c r="AS23" s="247"/>
      <c r="AT23" s="255">
        <v>0</v>
      </c>
      <c r="AU23" s="247">
        <v>0</v>
      </c>
      <c r="AV23" s="247"/>
      <c r="AW23" s="256">
        <v>0</v>
      </c>
      <c r="AX23" s="256">
        <v>0</v>
      </c>
      <c r="AY23" s="255">
        <v>0</v>
      </c>
      <c r="AZ23" s="247">
        <v>0</v>
      </c>
      <c r="BA23" s="247">
        <v>0</v>
      </c>
      <c r="BB23" s="247">
        <v>0</v>
      </c>
      <c r="BC23" s="256">
        <v>0</v>
      </c>
      <c r="BD23" s="248">
        <v>0</v>
      </c>
      <c r="BE23" s="247">
        <v>0</v>
      </c>
      <c r="BF23" s="256"/>
      <c r="BG23" s="247">
        <v>0</v>
      </c>
      <c r="BH23" s="255"/>
      <c r="BI23" s="255">
        <v>0</v>
      </c>
      <c r="BJ23" s="257">
        <v>0</v>
      </c>
      <c r="BK23" s="247">
        <v>0</v>
      </c>
      <c r="BL23" s="252">
        <v>0</v>
      </c>
      <c r="BM23" s="247">
        <v>0</v>
      </c>
      <c r="BN23" s="247">
        <v>0</v>
      </c>
      <c r="BO23" s="247">
        <v>0</v>
      </c>
      <c r="BP23" s="247">
        <v>0</v>
      </c>
      <c r="BQ23" s="258">
        <v>0</v>
      </c>
      <c r="BR23" s="255">
        <v>0</v>
      </c>
      <c r="BS23" s="257">
        <v>0</v>
      </c>
      <c r="BT23" s="255">
        <v>0</v>
      </c>
      <c r="BU23" s="255">
        <v>0</v>
      </c>
      <c r="BV23" s="256"/>
      <c r="BW23" s="248">
        <v>0</v>
      </c>
      <c r="BX23" s="247">
        <v>0</v>
      </c>
      <c r="BY23" s="261">
        <v>0</v>
      </c>
      <c r="BZ23" s="247"/>
      <c r="CA23" s="247">
        <v>0</v>
      </c>
      <c r="CB23" s="247">
        <v>0</v>
      </c>
      <c r="CC23" s="255">
        <v>0</v>
      </c>
      <c r="CD23" s="247">
        <v>0</v>
      </c>
      <c r="CE23" s="248">
        <v>0</v>
      </c>
      <c r="CF23" s="247"/>
      <c r="CG23" s="247">
        <v>0</v>
      </c>
      <c r="CH23" s="247">
        <v>0</v>
      </c>
      <c r="CI23" s="256">
        <v>0</v>
      </c>
      <c r="CJ23" s="247">
        <v>0</v>
      </c>
      <c r="CK23" s="247">
        <v>1.02</v>
      </c>
      <c r="CL23" s="252">
        <v>0</v>
      </c>
      <c r="CN23" s="260"/>
      <c r="CO23" s="260"/>
      <c r="CP23" s="260"/>
      <c r="CQ23" s="260">
        <v>206158</v>
      </c>
    </row>
    <row r="24" spans="1:95">
      <c r="A24" s="244" t="s">
        <v>101</v>
      </c>
      <c r="B24" s="245" t="s">
        <v>381</v>
      </c>
      <c r="C24" s="223">
        <v>750</v>
      </c>
      <c r="D24" s="223">
        <v>0</v>
      </c>
      <c r="E24" s="223">
        <v>0</v>
      </c>
      <c r="F24" s="246">
        <v>0</v>
      </c>
      <c r="G24" s="223">
        <v>0</v>
      </c>
      <c r="H24" s="247">
        <v>0</v>
      </c>
      <c r="I24" s="248">
        <v>0</v>
      </c>
      <c r="J24" s="249">
        <v>0</v>
      </c>
      <c r="K24" s="223">
        <v>0</v>
      </c>
      <c r="L24" s="249">
        <v>0</v>
      </c>
      <c r="M24" s="250">
        <v>0</v>
      </c>
      <c r="N24" s="247"/>
      <c r="O24" s="223">
        <v>0</v>
      </c>
      <c r="P24" s="247"/>
      <c r="Q24" s="250">
        <v>0</v>
      </c>
      <c r="R24" s="251"/>
      <c r="S24" s="250">
        <v>0</v>
      </c>
      <c r="T24" s="249">
        <v>0</v>
      </c>
      <c r="U24" s="249">
        <v>0</v>
      </c>
      <c r="V24" s="249">
        <v>0</v>
      </c>
      <c r="W24" s="223">
        <v>0</v>
      </c>
      <c r="X24" s="249">
        <v>0</v>
      </c>
      <c r="Y24" s="249">
        <v>0</v>
      </c>
      <c r="Z24" s="249">
        <v>0</v>
      </c>
      <c r="AA24" s="248"/>
      <c r="AB24" s="249">
        <v>0</v>
      </c>
      <c r="AC24" s="252"/>
      <c r="AD24" s="249">
        <v>0</v>
      </c>
      <c r="AE24" s="249">
        <v>0</v>
      </c>
      <c r="AF24" s="265">
        <v>0</v>
      </c>
      <c r="AG24" s="224">
        <v>0</v>
      </c>
      <c r="AH24" s="249">
        <v>0</v>
      </c>
      <c r="AI24" s="223">
        <v>0</v>
      </c>
      <c r="AJ24" s="223">
        <v>0</v>
      </c>
      <c r="AK24" s="249">
        <v>0</v>
      </c>
      <c r="AL24" s="249">
        <v>0</v>
      </c>
      <c r="AM24" s="250">
        <v>0</v>
      </c>
      <c r="AN24" s="249">
        <v>0</v>
      </c>
      <c r="AO24" s="249">
        <v>0</v>
      </c>
      <c r="AP24" s="249">
        <v>0</v>
      </c>
      <c r="AQ24" s="254">
        <v>0</v>
      </c>
      <c r="AR24" s="254">
        <v>0</v>
      </c>
      <c r="AS24" s="247"/>
      <c r="AT24" s="255">
        <v>0</v>
      </c>
      <c r="AU24" s="247">
        <v>0</v>
      </c>
      <c r="AV24" s="247"/>
      <c r="AW24" s="256">
        <v>0</v>
      </c>
      <c r="AX24" s="256">
        <v>0</v>
      </c>
      <c r="AY24" s="255">
        <v>0</v>
      </c>
      <c r="AZ24" s="247">
        <v>0</v>
      </c>
      <c r="BA24" s="247">
        <v>0</v>
      </c>
      <c r="BB24" s="247">
        <v>0</v>
      </c>
      <c r="BC24" s="256">
        <v>0</v>
      </c>
      <c r="BD24" s="248">
        <v>0</v>
      </c>
      <c r="BE24" s="247">
        <v>0</v>
      </c>
      <c r="BF24" s="256"/>
      <c r="BG24" s="247">
        <v>0</v>
      </c>
      <c r="BH24" s="255"/>
      <c r="BI24" s="255">
        <v>0</v>
      </c>
      <c r="BJ24" s="257">
        <v>0</v>
      </c>
      <c r="BK24" s="247">
        <v>0</v>
      </c>
      <c r="BL24" s="252">
        <v>0</v>
      </c>
      <c r="BM24" s="247">
        <v>0</v>
      </c>
      <c r="BN24" s="247">
        <v>0</v>
      </c>
      <c r="BO24" s="247">
        <v>0</v>
      </c>
      <c r="BP24" s="247">
        <v>0</v>
      </c>
      <c r="BQ24" s="258">
        <v>0</v>
      </c>
      <c r="BR24" s="255">
        <v>0</v>
      </c>
      <c r="BS24" s="257">
        <v>0</v>
      </c>
      <c r="BT24" s="255">
        <v>0</v>
      </c>
      <c r="BU24" s="255">
        <v>0</v>
      </c>
      <c r="BV24" s="256"/>
      <c r="BW24" s="248">
        <v>0</v>
      </c>
      <c r="BX24" s="247">
        <v>0</v>
      </c>
      <c r="BY24" s="261">
        <v>0</v>
      </c>
      <c r="BZ24" s="247"/>
      <c r="CA24" s="247">
        <v>0</v>
      </c>
      <c r="CB24" s="247">
        <v>0</v>
      </c>
      <c r="CC24" s="255">
        <v>0</v>
      </c>
      <c r="CD24" s="247">
        <v>0</v>
      </c>
      <c r="CE24" s="248">
        <v>0</v>
      </c>
      <c r="CF24" s="247"/>
      <c r="CG24" s="247">
        <v>0</v>
      </c>
      <c r="CH24" s="247">
        <v>0</v>
      </c>
      <c r="CI24" s="256">
        <v>0</v>
      </c>
      <c r="CJ24" s="247">
        <v>0</v>
      </c>
      <c r="CK24" s="247">
        <v>1.02</v>
      </c>
      <c r="CL24" s="252">
        <v>0</v>
      </c>
      <c r="CN24" s="260"/>
      <c r="CO24" s="260"/>
      <c r="CP24" s="260"/>
      <c r="CQ24" s="260">
        <v>0</v>
      </c>
    </row>
    <row r="25" spans="1:95">
      <c r="A25" s="244" t="s">
        <v>263</v>
      </c>
      <c r="B25" s="245" t="s">
        <v>382</v>
      </c>
      <c r="C25" s="223">
        <v>0</v>
      </c>
      <c r="D25" s="223">
        <v>0</v>
      </c>
      <c r="E25" s="223">
        <v>0</v>
      </c>
      <c r="F25" s="246">
        <v>0</v>
      </c>
      <c r="G25" s="223">
        <v>0</v>
      </c>
      <c r="H25" s="247">
        <v>0</v>
      </c>
      <c r="I25" s="248">
        <v>0</v>
      </c>
      <c r="J25" s="249">
        <v>0</v>
      </c>
      <c r="K25" s="223">
        <v>0</v>
      </c>
      <c r="L25" s="249">
        <v>0</v>
      </c>
      <c r="M25" s="250">
        <v>0</v>
      </c>
      <c r="N25" s="247"/>
      <c r="O25" s="223">
        <v>0</v>
      </c>
      <c r="P25" s="247"/>
      <c r="Q25" s="250">
        <v>0</v>
      </c>
      <c r="R25" s="251"/>
      <c r="S25" s="250">
        <v>0</v>
      </c>
      <c r="T25" s="249">
        <v>0</v>
      </c>
      <c r="U25" s="249">
        <v>0</v>
      </c>
      <c r="V25" s="249">
        <v>0</v>
      </c>
      <c r="W25" s="223">
        <v>0</v>
      </c>
      <c r="X25" s="249">
        <v>0</v>
      </c>
      <c r="Y25" s="249">
        <v>0</v>
      </c>
      <c r="Z25" s="249">
        <v>0</v>
      </c>
      <c r="AA25" s="248"/>
      <c r="AB25" s="249">
        <v>0</v>
      </c>
      <c r="AC25" s="252"/>
      <c r="AD25" s="249">
        <v>0</v>
      </c>
      <c r="AE25" s="249">
        <v>0</v>
      </c>
      <c r="AF25" s="247"/>
      <c r="AG25" s="252"/>
      <c r="AH25" s="249">
        <v>0</v>
      </c>
      <c r="AI25" s="223">
        <v>0</v>
      </c>
      <c r="AJ25" s="223">
        <v>0</v>
      </c>
      <c r="AK25" s="249">
        <v>0</v>
      </c>
      <c r="AL25" s="249">
        <v>0</v>
      </c>
      <c r="AM25" s="250">
        <v>0</v>
      </c>
      <c r="AN25" s="249">
        <v>0</v>
      </c>
      <c r="AO25" s="249">
        <v>0</v>
      </c>
      <c r="AP25" s="249">
        <v>0</v>
      </c>
      <c r="AQ25" s="254">
        <v>0</v>
      </c>
      <c r="AR25" s="254">
        <v>0</v>
      </c>
      <c r="AS25" s="247"/>
      <c r="AT25" s="255">
        <v>0</v>
      </c>
      <c r="AU25" s="247">
        <v>0</v>
      </c>
      <c r="AV25" s="247"/>
      <c r="AW25" s="256">
        <v>0</v>
      </c>
      <c r="AX25" s="256">
        <v>0</v>
      </c>
      <c r="AY25" s="255">
        <v>0</v>
      </c>
      <c r="AZ25" s="247">
        <v>0</v>
      </c>
      <c r="BA25" s="247">
        <v>0</v>
      </c>
      <c r="BB25" s="247">
        <v>0</v>
      </c>
      <c r="BC25" s="256">
        <v>0</v>
      </c>
      <c r="BD25" s="248">
        <v>0</v>
      </c>
      <c r="BE25" s="247">
        <v>0</v>
      </c>
      <c r="BF25" s="256"/>
      <c r="BG25" s="247">
        <v>0</v>
      </c>
      <c r="BH25" s="255"/>
      <c r="BI25" s="255">
        <v>0</v>
      </c>
      <c r="BJ25" s="257">
        <v>0</v>
      </c>
      <c r="BK25" s="247">
        <v>0</v>
      </c>
      <c r="BL25" s="252">
        <v>0</v>
      </c>
      <c r="BM25" s="247">
        <v>0</v>
      </c>
      <c r="BN25" s="247">
        <v>0</v>
      </c>
      <c r="BO25" s="247">
        <v>0</v>
      </c>
      <c r="BP25" s="247">
        <v>0</v>
      </c>
      <c r="BQ25" s="258">
        <v>0</v>
      </c>
      <c r="BR25" s="255">
        <v>0</v>
      </c>
      <c r="BS25" s="257">
        <v>0</v>
      </c>
      <c r="BT25" s="255">
        <v>0</v>
      </c>
      <c r="BU25" s="255">
        <v>0</v>
      </c>
      <c r="BV25" s="256"/>
      <c r="BW25" s="248">
        <v>0</v>
      </c>
      <c r="BX25" s="247"/>
      <c r="BY25" s="261">
        <v>0</v>
      </c>
      <c r="BZ25" s="247"/>
      <c r="CA25" s="247">
        <v>0</v>
      </c>
      <c r="CB25" s="247">
        <v>0</v>
      </c>
      <c r="CC25" s="255">
        <v>0</v>
      </c>
      <c r="CD25" s="247">
        <v>0</v>
      </c>
      <c r="CE25" s="248">
        <v>0</v>
      </c>
      <c r="CF25" s="247"/>
      <c r="CG25" s="247">
        <v>0</v>
      </c>
      <c r="CH25" s="247">
        <v>0</v>
      </c>
      <c r="CI25" s="256">
        <v>0</v>
      </c>
      <c r="CJ25" s="247">
        <v>0</v>
      </c>
      <c r="CK25" s="247">
        <v>1.02</v>
      </c>
      <c r="CL25" s="252"/>
      <c r="CN25" s="260">
        <v>0</v>
      </c>
      <c r="CO25" s="260">
        <v>0</v>
      </c>
      <c r="CP25" s="260">
        <v>0</v>
      </c>
      <c r="CQ25" s="260">
        <v>0</v>
      </c>
    </row>
    <row r="26" spans="1:95">
      <c r="A26" s="244" t="s">
        <v>264</v>
      </c>
      <c r="B26" s="245" t="s">
        <v>383</v>
      </c>
      <c r="C26" s="223">
        <v>0</v>
      </c>
      <c r="D26" s="223">
        <v>0</v>
      </c>
      <c r="E26" s="223">
        <v>0</v>
      </c>
      <c r="F26" s="246">
        <v>0</v>
      </c>
      <c r="G26" s="223">
        <v>0</v>
      </c>
      <c r="H26" s="247">
        <v>0</v>
      </c>
      <c r="I26" s="248">
        <v>0</v>
      </c>
      <c r="J26" s="249">
        <v>0</v>
      </c>
      <c r="K26" s="223">
        <v>0</v>
      </c>
      <c r="L26" s="249">
        <v>0</v>
      </c>
      <c r="M26" s="250">
        <v>0</v>
      </c>
      <c r="N26" s="247"/>
      <c r="O26" s="223">
        <v>0</v>
      </c>
      <c r="P26" s="247"/>
      <c r="Q26" s="250">
        <v>0</v>
      </c>
      <c r="R26" s="251"/>
      <c r="S26" s="250">
        <v>0</v>
      </c>
      <c r="T26" s="249">
        <v>0</v>
      </c>
      <c r="U26" s="249">
        <v>0</v>
      </c>
      <c r="V26" s="249">
        <v>0</v>
      </c>
      <c r="W26" s="223">
        <v>0</v>
      </c>
      <c r="X26" s="249">
        <v>0</v>
      </c>
      <c r="Y26" s="249">
        <v>0</v>
      </c>
      <c r="Z26" s="249">
        <v>0</v>
      </c>
      <c r="AA26" s="248"/>
      <c r="AB26" s="249">
        <v>0</v>
      </c>
      <c r="AC26" s="252"/>
      <c r="AD26" s="249">
        <v>0</v>
      </c>
      <c r="AE26" s="249">
        <v>0</v>
      </c>
      <c r="AF26" s="247"/>
      <c r="AG26" s="252"/>
      <c r="AH26" s="249">
        <v>0</v>
      </c>
      <c r="AI26" s="223">
        <v>0</v>
      </c>
      <c r="AJ26" s="223">
        <v>0</v>
      </c>
      <c r="AK26" s="249">
        <v>0</v>
      </c>
      <c r="AL26" s="249">
        <v>0</v>
      </c>
      <c r="AM26" s="250">
        <v>0</v>
      </c>
      <c r="AN26" s="249">
        <v>0</v>
      </c>
      <c r="AO26" s="249">
        <v>0</v>
      </c>
      <c r="AP26" s="249">
        <v>0</v>
      </c>
      <c r="AQ26" s="254">
        <v>0</v>
      </c>
      <c r="AR26" s="254">
        <v>0</v>
      </c>
      <c r="AS26" s="247"/>
      <c r="AT26" s="255">
        <v>0</v>
      </c>
      <c r="AU26" s="247">
        <v>0</v>
      </c>
      <c r="AV26" s="247"/>
      <c r="AW26" s="256">
        <v>0</v>
      </c>
      <c r="AX26" s="256">
        <v>0</v>
      </c>
      <c r="AY26" s="255">
        <v>0</v>
      </c>
      <c r="AZ26" s="247">
        <v>0</v>
      </c>
      <c r="BA26" s="247">
        <v>0</v>
      </c>
      <c r="BB26" s="247">
        <v>0</v>
      </c>
      <c r="BC26" s="256">
        <v>0</v>
      </c>
      <c r="BD26" s="248">
        <v>0</v>
      </c>
      <c r="BE26" s="247">
        <v>0</v>
      </c>
      <c r="BF26" s="256"/>
      <c r="BG26" s="247">
        <v>0</v>
      </c>
      <c r="BH26" s="255"/>
      <c r="BI26" s="255">
        <v>0</v>
      </c>
      <c r="BJ26" s="257">
        <v>0</v>
      </c>
      <c r="BK26" s="247">
        <v>0</v>
      </c>
      <c r="BL26" s="252">
        <v>0</v>
      </c>
      <c r="BM26" s="247">
        <v>0</v>
      </c>
      <c r="BN26" s="247">
        <v>0</v>
      </c>
      <c r="BO26" s="247">
        <v>0</v>
      </c>
      <c r="BP26" s="247">
        <v>0</v>
      </c>
      <c r="BQ26" s="258">
        <v>0</v>
      </c>
      <c r="BR26" s="255">
        <v>0</v>
      </c>
      <c r="BS26" s="257">
        <v>0</v>
      </c>
      <c r="BT26" s="255">
        <v>0</v>
      </c>
      <c r="BU26" s="255">
        <v>0</v>
      </c>
      <c r="BV26" s="256"/>
      <c r="BW26" s="248">
        <v>0</v>
      </c>
      <c r="BX26" s="247"/>
      <c r="BY26" s="261">
        <v>0</v>
      </c>
      <c r="BZ26" s="247"/>
      <c r="CA26" s="247">
        <v>0</v>
      </c>
      <c r="CB26" s="247">
        <v>0</v>
      </c>
      <c r="CC26" s="255">
        <v>0</v>
      </c>
      <c r="CD26" s="247">
        <v>0</v>
      </c>
      <c r="CE26" s="248">
        <v>0</v>
      </c>
      <c r="CF26" s="247"/>
      <c r="CG26" s="247">
        <v>0</v>
      </c>
      <c r="CH26" s="247">
        <v>0</v>
      </c>
      <c r="CI26" s="256">
        <v>18647</v>
      </c>
      <c r="CJ26" s="247">
        <v>0</v>
      </c>
      <c r="CK26" s="247">
        <v>1.02</v>
      </c>
      <c r="CL26" s="252"/>
      <c r="CN26" s="260">
        <v>0</v>
      </c>
      <c r="CO26" s="260">
        <v>0</v>
      </c>
      <c r="CP26" s="260">
        <v>0</v>
      </c>
      <c r="CQ26" s="260">
        <v>0</v>
      </c>
    </row>
    <row r="27" spans="1:95">
      <c r="A27" s="244" t="s">
        <v>265</v>
      </c>
      <c r="B27" s="245" t="s">
        <v>384</v>
      </c>
      <c r="C27" s="223">
        <v>0</v>
      </c>
      <c r="D27" s="223">
        <v>0</v>
      </c>
      <c r="E27" s="223">
        <v>14262</v>
      </c>
      <c r="F27" s="246">
        <v>0</v>
      </c>
      <c r="G27" s="223">
        <v>12825.75</v>
      </c>
      <c r="H27" s="247">
        <v>0</v>
      </c>
      <c r="I27" s="248">
        <v>0</v>
      </c>
      <c r="J27" s="249">
        <v>500</v>
      </c>
      <c r="K27" s="223">
        <v>3335</v>
      </c>
      <c r="L27" s="249">
        <v>0</v>
      </c>
      <c r="M27" s="250">
        <v>2419</v>
      </c>
      <c r="N27" s="247"/>
      <c r="O27" s="223">
        <v>4660</v>
      </c>
      <c r="P27" s="247"/>
      <c r="Q27" s="250">
        <v>0</v>
      </c>
      <c r="R27" s="251"/>
      <c r="S27" s="250">
        <v>3461</v>
      </c>
      <c r="T27" s="249">
        <v>2900</v>
      </c>
      <c r="U27" s="249">
        <v>7603.9697999999999</v>
      </c>
      <c r="V27" s="249">
        <v>6162</v>
      </c>
      <c r="W27" s="223">
        <v>3274</v>
      </c>
      <c r="X27" s="249">
        <v>2559.9946</v>
      </c>
      <c r="Y27" s="249">
        <v>2682</v>
      </c>
      <c r="Z27" s="249">
        <v>10270</v>
      </c>
      <c r="AA27" s="248"/>
      <c r="AB27" s="249">
        <v>2331</v>
      </c>
      <c r="AC27" s="252"/>
      <c r="AD27" s="249">
        <v>19538</v>
      </c>
      <c r="AE27" s="249">
        <v>2379</v>
      </c>
      <c r="AF27" s="247"/>
      <c r="AG27" s="252"/>
      <c r="AH27" s="249">
        <v>3063</v>
      </c>
      <c r="AI27" s="223">
        <v>0</v>
      </c>
      <c r="AJ27" s="223">
        <v>4864</v>
      </c>
      <c r="AK27" s="249">
        <v>4980</v>
      </c>
      <c r="AL27" s="249">
        <v>9412</v>
      </c>
      <c r="AM27" s="250">
        <v>0</v>
      </c>
      <c r="AN27" s="249">
        <v>1119</v>
      </c>
      <c r="AO27" s="249">
        <v>6090</v>
      </c>
      <c r="AP27" s="249">
        <v>0</v>
      </c>
      <c r="AQ27" s="254">
        <v>0</v>
      </c>
      <c r="AR27" s="254">
        <v>0</v>
      </c>
      <c r="AS27" s="247"/>
      <c r="AT27" s="255">
        <v>1500</v>
      </c>
      <c r="AU27" s="247">
        <v>0</v>
      </c>
      <c r="AV27" s="247"/>
      <c r="AW27" s="256">
        <v>781.25</v>
      </c>
      <c r="AX27" s="256">
        <v>0</v>
      </c>
      <c r="AY27" s="255">
        <v>0</v>
      </c>
      <c r="AZ27" s="247">
        <v>0</v>
      </c>
      <c r="BA27" s="247">
        <v>0</v>
      </c>
      <c r="BB27" s="247">
        <v>250</v>
      </c>
      <c r="BC27" s="256">
        <v>1230</v>
      </c>
      <c r="BD27" s="248">
        <v>0</v>
      </c>
      <c r="BE27" s="247">
        <v>7040</v>
      </c>
      <c r="BF27" s="256"/>
      <c r="BG27" s="247">
        <v>0</v>
      </c>
      <c r="BH27" s="255"/>
      <c r="BI27" s="255">
        <v>5256</v>
      </c>
      <c r="BJ27" s="257">
        <v>0</v>
      </c>
      <c r="BK27" s="247">
        <v>1885</v>
      </c>
      <c r="BL27" s="252">
        <v>0</v>
      </c>
      <c r="BM27" s="247">
        <v>0</v>
      </c>
      <c r="BN27" s="247">
        <v>3751</v>
      </c>
      <c r="BO27" s="247">
        <v>978.75</v>
      </c>
      <c r="BP27" s="247">
        <v>943</v>
      </c>
      <c r="BQ27" s="258">
        <v>0</v>
      </c>
      <c r="BR27" s="255">
        <v>0</v>
      </c>
      <c r="BS27" s="257">
        <v>1812</v>
      </c>
      <c r="BT27" s="255">
        <v>0</v>
      </c>
      <c r="BU27" s="255">
        <v>2628</v>
      </c>
      <c r="BV27" s="256"/>
      <c r="BW27" s="248">
        <v>616</v>
      </c>
      <c r="BX27" s="247"/>
      <c r="BY27" s="261">
        <v>0</v>
      </c>
      <c r="BZ27" s="247"/>
      <c r="CA27" s="247">
        <v>7141</v>
      </c>
      <c r="CB27" s="247">
        <v>10702</v>
      </c>
      <c r="CC27" s="255">
        <v>7594</v>
      </c>
      <c r="CD27" s="247">
        <v>15399</v>
      </c>
      <c r="CE27" s="248">
        <v>511</v>
      </c>
      <c r="CF27" s="247"/>
      <c r="CG27" s="247">
        <v>22843</v>
      </c>
      <c r="CH27" s="247">
        <v>52355</v>
      </c>
      <c r="CI27" s="256">
        <v>0</v>
      </c>
      <c r="CJ27" s="247">
        <v>0</v>
      </c>
      <c r="CK27" s="247">
        <v>38640</v>
      </c>
      <c r="CL27" s="252"/>
      <c r="CN27" s="260">
        <v>0</v>
      </c>
      <c r="CO27" s="260">
        <v>0</v>
      </c>
      <c r="CP27" s="260">
        <v>0</v>
      </c>
      <c r="CQ27" s="260">
        <v>0</v>
      </c>
    </row>
    <row r="28" spans="1:95">
      <c r="A28" s="244" t="s">
        <v>266</v>
      </c>
      <c r="B28" s="245" t="s">
        <v>385</v>
      </c>
      <c r="C28" s="223">
        <v>0</v>
      </c>
      <c r="D28" s="223">
        <v>0</v>
      </c>
      <c r="E28" s="223">
        <v>0</v>
      </c>
      <c r="F28" s="246">
        <v>39859</v>
      </c>
      <c r="G28" s="223">
        <v>25500</v>
      </c>
      <c r="H28" s="247">
        <v>0</v>
      </c>
      <c r="I28" s="248">
        <v>1770</v>
      </c>
      <c r="J28" s="249">
        <v>97482.43</v>
      </c>
      <c r="K28" s="223">
        <v>30000</v>
      </c>
      <c r="L28" s="249">
        <v>48688</v>
      </c>
      <c r="M28" s="250">
        <v>62070</v>
      </c>
      <c r="N28" s="247"/>
      <c r="O28" s="223">
        <v>79272</v>
      </c>
      <c r="P28" s="247"/>
      <c r="Q28" s="250">
        <v>61028</v>
      </c>
      <c r="R28" s="251"/>
      <c r="S28" s="250">
        <v>79713</v>
      </c>
      <c r="T28" s="249">
        <v>123515</v>
      </c>
      <c r="U28" s="249">
        <v>19590</v>
      </c>
      <c r="V28" s="249">
        <v>82994</v>
      </c>
      <c r="W28" s="223">
        <v>47681</v>
      </c>
      <c r="X28" s="249">
        <v>47983</v>
      </c>
      <c r="Y28" s="249">
        <v>41842</v>
      </c>
      <c r="Z28" s="249">
        <v>116307.26</v>
      </c>
      <c r="AA28" s="248"/>
      <c r="AB28" s="249">
        <v>49800</v>
      </c>
      <c r="AC28" s="252"/>
      <c r="AD28" s="249">
        <v>101213</v>
      </c>
      <c r="AE28" s="249">
        <v>74627</v>
      </c>
      <c r="AF28" s="266">
        <v>62836</v>
      </c>
      <c r="AG28" s="224">
        <v>72727</v>
      </c>
      <c r="AH28" s="249">
        <v>35064</v>
      </c>
      <c r="AI28" s="223">
        <v>78960</v>
      </c>
      <c r="AJ28" s="223">
        <v>82568</v>
      </c>
      <c r="AK28" s="249">
        <v>77245</v>
      </c>
      <c r="AL28" s="249">
        <v>19290</v>
      </c>
      <c r="AM28" s="250">
        <v>67015</v>
      </c>
      <c r="AN28" s="249">
        <v>43741</v>
      </c>
      <c r="AO28" s="249">
        <v>38097.33</v>
      </c>
      <c r="AP28" s="249">
        <v>79550</v>
      </c>
      <c r="AQ28" s="254">
        <v>49780</v>
      </c>
      <c r="AR28" s="254">
        <v>25029</v>
      </c>
      <c r="AS28" s="247"/>
      <c r="AT28" s="255">
        <v>106750</v>
      </c>
      <c r="AU28" s="247">
        <v>150834</v>
      </c>
      <c r="AV28" s="247"/>
      <c r="AW28" s="256">
        <v>101491</v>
      </c>
      <c r="AX28" s="256">
        <v>40979</v>
      </c>
      <c r="AY28" s="255">
        <v>89612</v>
      </c>
      <c r="AZ28" s="247">
        <v>151888</v>
      </c>
      <c r="BA28" s="247">
        <v>20414</v>
      </c>
      <c r="BB28" s="247">
        <v>58832</v>
      </c>
      <c r="BC28" s="256">
        <v>46048</v>
      </c>
      <c r="BD28" s="248">
        <v>117956</v>
      </c>
      <c r="BE28" s="247">
        <v>74594</v>
      </c>
      <c r="BF28" s="256"/>
      <c r="BG28" s="247">
        <v>36933</v>
      </c>
      <c r="BH28" s="255"/>
      <c r="BI28" s="255">
        <v>77000</v>
      </c>
      <c r="BJ28" s="257">
        <v>86258</v>
      </c>
      <c r="BK28" s="247">
        <v>76536</v>
      </c>
      <c r="BL28" s="252">
        <v>52831</v>
      </c>
      <c r="BM28" s="247">
        <v>55726</v>
      </c>
      <c r="BN28" s="247">
        <v>101248</v>
      </c>
      <c r="BO28" s="247">
        <v>61721</v>
      </c>
      <c r="BP28" s="247">
        <v>54500</v>
      </c>
      <c r="BQ28" s="258">
        <v>73361</v>
      </c>
      <c r="BR28" s="255">
        <v>69500</v>
      </c>
      <c r="BS28" s="257">
        <v>54851</v>
      </c>
      <c r="BT28" s="255">
        <v>36502</v>
      </c>
      <c r="BU28" s="255">
        <v>45734</v>
      </c>
      <c r="BV28" s="256"/>
      <c r="BW28" s="248">
        <v>67136</v>
      </c>
      <c r="BX28" s="247">
        <v>55290</v>
      </c>
      <c r="BY28" s="261">
        <v>57800</v>
      </c>
      <c r="BZ28" s="247"/>
      <c r="CA28" s="247">
        <v>87765</v>
      </c>
      <c r="CB28" s="247">
        <v>57699</v>
      </c>
      <c r="CC28" s="255">
        <v>88763</v>
      </c>
      <c r="CD28" s="247">
        <v>79727</v>
      </c>
      <c r="CE28" s="248">
        <v>51963</v>
      </c>
      <c r="CF28" s="247"/>
      <c r="CG28" s="247">
        <v>0</v>
      </c>
      <c r="CH28" s="247">
        <v>0</v>
      </c>
      <c r="CI28" s="256"/>
      <c r="CJ28" s="247">
        <v>0</v>
      </c>
      <c r="CK28" s="247">
        <v>1.02</v>
      </c>
      <c r="CL28" s="252">
        <v>145032</v>
      </c>
      <c r="CN28" s="260">
        <v>0</v>
      </c>
      <c r="CO28" s="260">
        <v>0</v>
      </c>
      <c r="CP28" s="260">
        <v>0</v>
      </c>
      <c r="CQ28" s="260">
        <v>0</v>
      </c>
    </row>
    <row r="29" spans="1:95">
      <c r="A29" s="577" t="s">
        <v>362</v>
      </c>
      <c r="B29" s="578"/>
      <c r="C29" s="268">
        <f t="shared" ref="C29:I29" si="0">SUM(C8:C28)</f>
        <v>2981135.5155202593</v>
      </c>
      <c r="D29" s="269">
        <f t="shared" si="0"/>
        <v>1140118.0882000001</v>
      </c>
      <c r="E29" s="268">
        <f t="shared" si="0"/>
        <v>4267995.5759999994</v>
      </c>
      <c r="F29" s="270">
        <f t="shared" si="0"/>
        <v>4703631.5659999996</v>
      </c>
      <c r="G29" s="269">
        <f t="shared" si="0"/>
        <v>5601209.9534047619</v>
      </c>
      <c r="H29" s="268">
        <f t="shared" si="0"/>
        <v>744477.91760000004</v>
      </c>
      <c r="I29" s="269">
        <f t="shared" si="0"/>
        <v>3468374</v>
      </c>
      <c r="J29" s="268">
        <f>SUM(J8:J28)</f>
        <v>3144384.9555000002</v>
      </c>
      <c r="K29" s="270">
        <f t="shared" ref="K29:BV29" si="1">SUM(K8:K28)</f>
        <v>1451763</v>
      </c>
      <c r="L29" s="270">
        <f t="shared" si="1"/>
        <v>1807128.6945</v>
      </c>
      <c r="M29" s="270">
        <f t="shared" si="1"/>
        <v>1379283.7567</v>
      </c>
      <c r="N29" s="270">
        <f t="shared" si="1"/>
        <v>0</v>
      </c>
      <c r="O29" s="270">
        <f t="shared" si="1"/>
        <v>3224349</v>
      </c>
      <c r="P29" s="270">
        <f t="shared" si="1"/>
        <v>0</v>
      </c>
      <c r="Q29" s="270">
        <f t="shared" si="1"/>
        <v>2073723.409</v>
      </c>
      <c r="R29" s="271">
        <f t="shared" si="1"/>
        <v>0</v>
      </c>
      <c r="S29" s="270">
        <f t="shared" si="1"/>
        <v>3084509.0720000002</v>
      </c>
      <c r="T29" s="270">
        <f t="shared" si="1"/>
        <v>2222613.4081999999</v>
      </c>
      <c r="U29" s="270">
        <f t="shared" si="1"/>
        <v>2551053.0595000004</v>
      </c>
      <c r="V29" s="270">
        <f t="shared" si="1"/>
        <v>3506141.8423000001</v>
      </c>
      <c r="W29" s="270">
        <f t="shared" si="1"/>
        <v>1977642.0833333335</v>
      </c>
      <c r="X29" s="270">
        <f t="shared" si="1"/>
        <v>1501621.6469000001</v>
      </c>
      <c r="Y29" s="270">
        <f t="shared" si="1"/>
        <v>1547680.7324000001</v>
      </c>
      <c r="Z29" s="270">
        <f t="shared" si="1"/>
        <v>5044667.7933999998</v>
      </c>
      <c r="AA29" s="270">
        <f t="shared" si="1"/>
        <v>0</v>
      </c>
      <c r="AB29" s="270">
        <f t="shared" si="1"/>
        <v>1408225.1858999999</v>
      </c>
      <c r="AC29" s="270">
        <f t="shared" si="1"/>
        <v>0</v>
      </c>
      <c r="AD29" s="272">
        <f t="shared" si="1"/>
        <v>4651524.2479999997</v>
      </c>
      <c r="AE29" s="273">
        <f t="shared" si="1"/>
        <v>1617068.3359000001</v>
      </c>
      <c r="AF29" s="274">
        <f t="shared" si="1"/>
        <v>3098447.9277857142</v>
      </c>
      <c r="AG29" s="270">
        <f t="shared" si="1"/>
        <v>3287962</v>
      </c>
      <c r="AH29" s="270">
        <f t="shared" si="1"/>
        <v>2195884.5288</v>
      </c>
      <c r="AI29" s="270">
        <f t="shared" si="1"/>
        <v>2064343.0880952382</v>
      </c>
      <c r="AJ29" s="270">
        <f t="shared" si="1"/>
        <v>3398292</v>
      </c>
      <c r="AK29" s="270">
        <f t="shared" si="1"/>
        <v>1722534.0962</v>
      </c>
      <c r="AL29" s="270">
        <f t="shared" si="1"/>
        <v>2280958.4292000001</v>
      </c>
      <c r="AM29" s="270">
        <f t="shared" si="1"/>
        <v>3385734.9947000002</v>
      </c>
      <c r="AN29" s="270">
        <f t="shared" si="1"/>
        <v>1697866.1941</v>
      </c>
      <c r="AO29" s="270">
        <f t="shared" si="1"/>
        <v>1734902.0164000001</v>
      </c>
      <c r="AP29" s="270">
        <f t="shared" si="1"/>
        <v>3146864.7519999999</v>
      </c>
      <c r="AQ29" s="272">
        <f t="shared" si="1"/>
        <v>1671548.5181</v>
      </c>
      <c r="AR29" s="270">
        <f t="shared" si="1"/>
        <v>2453548.5625</v>
      </c>
      <c r="AS29" s="270">
        <f t="shared" si="1"/>
        <v>0</v>
      </c>
      <c r="AT29" s="270">
        <f t="shared" si="1"/>
        <v>4808515.4523809524</v>
      </c>
      <c r="AU29" s="270">
        <f t="shared" si="1"/>
        <v>1862114.42</v>
      </c>
      <c r="AV29" s="270">
        <f t="shared" si="1"/>
        <v>0</v>
      </c>
      <c r="AW29" s="270">
        <f t="shared" si="1"/>
        <v>2990317.8650000002</v>
      </c>
      <c r="AX29" s="270">
        <f t="shared" si="1"/>
        <v>1081523.1181419455</v>
      </c>
      <c r="AY29" s="270">
        <f t="shared" si="1"/>
        <v>2639163.8571428573</v>
      </c>
      <c r="AZ29" s="270">
        <f t="shared" si="1"/>
        <v>2261934.125</v>
      </c>
      <c r="BA29" s="270">
        <f t="shared" si="1"/>
        <v>3023988.5</v>
      </c>
      <c r="BB29" s="270">
        <f t="shared" si="1"/>
        <v>2196881.0267000003</v>
      </c>
      <c r="BC29" s="270">
        <f t="shared" si="1"/>
        <v>1912529.3862000001</v>
      </c>
      <c r="BD29" s="270">
        <f t="shared" si="1"/>
        <v>8042110.1484000003</v>
      </c>
      <c r="BE29" s="270">
        <f t="shared" si="1"/>
        <v>2934494.6773000001</v>
      </c>
      <c r="BF29" s="270">
        <f t="shared" si="1"/>
        <v>0</v>
      </c>
      <c r="BG29" s="270">
        <f t="shared" si="1"/>
        <v>2383165.3426999999</v>
      </c>
      <c r="BH29" s="270">
        <f t="shared" si="1"/>
        <v>0</v>
      </c>
      <c r="BI29" s="270">
        <f t="shared" si="1"/>
        <v>4469802.1286857147</v>
      </c>
      <c r="BJ29" s="270">
        <f t="shared" si="1"/>
        <v>2830130.0883999998</v>
      </c>
      <c r="BK29" s="270">
        <f t="shared" si="1"/>
        <v>2459631.0737000001</v>
      </c>
      <c r="BL29" s="270">
        <f t="shared" si="1"/>
        <v>2876234.3032</v>
      </c>
      <c r="BM29" s="270">
        <f t="shared" si="1"/>
        <v>1368207.6912</v>
      </c>
      <c r="BN29" s="270">
        <f t="shared" si="1"/>
        <v>3028734.7954000002</v>
      </c>
      <c r="BO29" s="270">
        <f t="shared" si="1"/>
        <v>1685796.9953999999</v>
      </c>
      <c r="BP29" s="270">
        <f t="shared" si="1"/>
        <v>1649609.2142857143</v>
      </c>
      <c r="BQ29" s="270">
        <f t="shared" si="1"/>
        <v>3163500.0498000002</v>
      </c>
      <c r="BR29" s="270">
        <f t="shared" si="1"/>
        <v>2937975.3095</v>
      </c>
      <c r="BS29" s="270">
        <f t="shared" si="1"/>
        <v>1444568.5156</v>
      </c>
      <c r="BT29" s="270">
        <f t="shared" si="1"/>
        <v>1609702.0238095238</v>
      </c>
      <c r="BU29" s="270">
        <f t="shared" si="1"/>
        <v>1541483</v>
      </c>
      <c r="BV29" s="270">
        <f t="shared" si="1"/>
        <v>0</v>
      </c>
      <c r="BW29" s="270">
        <f t="shared" ref="BW29:CG29" si="2">SUM(BW8:BW28)</f>
        <v>2089686.1514000001</v>
      </c>
      <c r="BX29" s="270">
        <f t="shared" si="2"/>
        <v>1848425</v>
      </c>
      <c r="BY29" s="270">
        <f t="shared" si="2"/>
        <v>1424363</v>
      </c>
      <c r="BZ29" s="270">
        <f t="shared" si="2"/>
        <v>0</v>
      </c>
      <c r="CA29" s="270">
        <f t="shared" si="2"/>
        <v>3756539</v>
      </c>
      <c r="CB29" s="270">
        <f t="shared" si="2"/>
        <v>2269186</v>
      </c>
      <c r="CC29" s="270">
        <f t="shared" si="2"/>
        <v>3775726</v>
      </c>
      <c r="CD29" s="270">
        <f t="shared" si="2"/>
        <v>3126328.5019999999</v>
      </c>
      <c r="CE29" s="269">
        <f t="shared" si="2"/>
        <v>1434426.5630000001</v>
      </c>
      <c r="CF29" s="275">
        <f t="shared" si="2"/>
        <v>0</v>
      </c>
      <c r="CG29" s="275">
        <f t="shared" si="2"/>
        <v>8999631.6767999995</v>
      </c>
      <c r="CH29" s="270">
        <f>SUM(CH8:CH28)</f>
        <v>7123471</v>
      </c>
      <c r="CI29" s="270">
        <f>SUM(CI8:CI28)</f>
        <v>13627508.451200001</v>
      </c>
      <c r="CJ29" s="270">
        <f>SUM(CJ8:CJ28)</f>
        <v>3375472.2796999998</v>
      </c>
      <c r="CK29" s="270">
        <f>SUM(CK8:CK28)</f>
        <v>10306989.015199993</v>
      </c>
      <c r="CL29" s="269">
        <f>SUM(CL8:CL28)</f>
        <v>6648564</v>
      </c>
      <c r="CN29" s="269">
        <f>SUM(CN8:CN28)</f>
        <v>0</v>
      </c>
      <c r="CO29" s="269">
        <f>SUM(CO8:CO28)</f>
        <v>0</v>
      </c>
      <c r="CP29" s="269">
        <f>SUM(CP8:CP28)</f>
        <v>0</v>
      </c>
      <c r="CQ29" s="269">
        <f>SUM(CQ8:CQ28)</f>
        <v>206158</v>
      </c>
    </row>
    <row r="30" spans="1:95">
      <c r="A30" s="235"/>
      <c r="B30" s="235"/>
      <c r="C30" s="276"/>
      <c r="D30" s="277"/>
      <c r="E30" s="276"/>
      <c r="F30" s="235"/>
      <c r="G30" s="277"/>
      <c r="H30" s="276"/>
      <c r="I30" s="277"/>
      <c r="J30" s="276"/>
      <c r="K30" s="235"/>
      <c r="L30" s="235"/>
      <c r="M30" s="235"/>
      <c r="N30" s="235"/>
      <c r="O30" s="235"/>
      <c r="P30" s="235"/>
      <c r="Q30" s="235"/>
      <c r="R30" s="236"/>
      <c r="S30" s="235"/>
      <c r="T30" s="235"/>
      <c r="U30" s="235"/>
      <c r="V30" s="235"/>
      <c r="W30" s="235"/>
      <c r="X30" s="235"/>
      <c r="Y30" s="235"/>
      <c r="Z30" s="235"/>
      <c r="AA30" s="235"/>
      <c r="AB30" s="235"/>
      <c r="AC30" s="235"/>
      <c r="AD30" s="235"/>
      <c r="AE30" s="225"/>
      <c r="AF30" s="235"/>
      <c r="AG30" s="235"/>
      <c r="AH30" s="235"/>
      <c r="AI30" s="235"/>
      <c r="AJ30" s="235"/>
      <c r="AK30" s="235"/>
      <c r="AL30" s="235"/>
      <c r="AM30" s="235"/>
      <c r="AN30" s="235"/>
      <c r="AO30" s="235"/>
      <c r="AP30" s="235"/>
      <c r="AQ30" s="235"/>
      <c r="AR30" s="235"/>
      <c r="AS30" s="235"/>
      <c r="AT30" s="235"/>
      <c r="AU30" s="235"/>
      <c r="AV30" s="235"/>
      <c r="AW30" s="235"/>
      <c r="AX30" s="235"/>
      <c r="AY30" s="235"/>
      <c r="AZ30" s="235"/>
      <c r="BA30" s="235"/>
      <c r="BB30" s="235"/>
      <c r="BC30" s="235"/>
      <c r="BD30" s="235"/>
      <c r="BE30" s="235"/>
      <c r="BF30" s="235"/>
      <c r="BG30" s="235"/>
      <c r="BH30" s="235"/>
      <c r="BI30" s="235"/>
      <c r="BJ30" s="235"/>
      <c r="BK30" s="235"/>
      <c r="BL30" s="235"/>
      <c r="BM30" s="235"/>
      <c r="BN30" s="235"/>
      <c r="BO30" s="235"/>
      <c r="BP30" s="235"/>
      <c r="BQ30" s="235"/>
      <c r="BR30" s="235"/>
      <c r="BS30" s="235"/>
      <c r="BT30" s="235"/>
      <c r="BU30" s="235"/>
      <c r="BV30" s="235"/>
      <c r="BW30" s="235"/>
      <c r="BX30" s="235"/>
      <c r="BY30" s="235"/>
      <c r="BZ30" s="235"/>
      <c r="CA30" s="235"/>
      <c r="CB30" s="235"/>
      <c r="CC30" s="235"/>
      <c r="CD30" s="235"/>
      <c r="CE30" s="277"/>
      <c r="CF30" s="278"/>
      <c r="CG30" s="276"/>
      <c r="CH30" s="235"/>
      <c r="CI30" s="235"/>
      <c r="CJ30" s="235"/>
      <c r="CK30" s="235"/>
      <c r="CL30" s="277"/>
      <c r="CN30" s="277"/>
      <c r="CO30" s="277"/>
      <c r="CP30" s="277"/>
      <c r="CQ30" s="277"/>
    </row>
    <row r="31" spans="1:95">
      <c r="A31" s="240" t="s">
        <v>517</v>
      </c>
      <c r="B31" s="240"/>
      <c r="C31" s="240"/>
      <c r="D31" s="240"/>
      <c r="E31" s="240"/>
      <c r="F31" s="240"/>
      <c r="G31" s="240"/>
      <c r="H31" s="240"/>
      <c r="I31" s="240"/>
      <c r="J31" s="240"/>
      <c r="K31" s="240"/>
      <c r="L31" s="240"/>
      <c r="M31" s="240"/>
      <c r="N31" s="240"/>
      <c r="O31" s="240"/>
      <c r="P31" s="240"/>
      <c r="Q31" s="240"/>
      <c r="R31" s="279"/>
      <c r="S31" s="240"/>
      <c r="T31" s="240"/>
      <c r="U31" s="240"/>
      <c r="V31" s="240"/>
      <c r="W31" s="240"/>
      <c r="X31" s="240"/>
      <c r="Y31" s="240"/>
      <c r="Z31" s="240"/>
      <c r="AA31" s="240"/>
      <c r="AB31" s="240"/>
      <c r="AC31" s="240"/>
      <c r="AD31" s="267"/>
      <c r="AE31" s="273"/>
      <c r="AF31" s="28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N31" s="240"/>
      <c r="CO31" s="240"/>
      <c r="CP31" s="240"/>
      <c r="CQ31" s="240"/>
    </row>
    <row r="32" spans="1:95">
      <c r="A32" s="244" t="s">
        <v>26</v>
      </c>
      <c r="B32" s="245" t="s">
        <v>386</v>
      </c>
      <c r="C32" s="226">
        <v>455363.12325800001</v>
      </c>
      <c r="D32" s="226">
        <v>252568.83866000001</v>
      </c>
      <c r="E32" s="226">
        <v>1636343.9823169799</v>
      </c>
      <c r="F32" s="246">
        <v>1610634.2249</v>
      </c>
      <c r="G32" s="226">
        <v>2273786.6122327223</v>
      </c>
      <c r="H32" s="247">
        <v>594311.33129999996</v>
      </c>
      <c r="I32" s="248">
        <v>1997689.3903000001</v>
      </c>
      <c r="J32" s="249">
        <v>1369844.9701</v>
      </c>
      <c r="K32" s="226">
        <v>665173.94778000005</v>
      </c>
      <c r="L32" s="249">
        <v>739757.45160000003</v>
      </c>
      <c r="M32" s="250">
        <v>512991.59120000002</v>
      </c>
      <c r="N32" s="247"/>
      <c r="O32" s="226">
        <v>1394081.3179613333</v>
      </c>
      <c r="P32" s="247"/>
      <c r="Q32" s="250">
        <v>1060789.0628</v>
      </c>
      <c r="R32" s="251"/>
      <c r="S32" s="250">
        <v>1222081.7072000001</v>
      </c>
      <c r="T32" s="249">
        <v>1006992.0823</v>
      </c>
      <c r="U32" s="249">
        <v>1228874.1973000001</v>
      </c>
      <c r="V32" s="249">
        <v>1645531.0893999999</v>
      </c>
      <c r="W32" s="226">
        <v>980693.89089222008</v>
      </c>
      <c r="X32" s="249">
        <v>831033.43870000006</v>
      </c>
      <c r="Y32" s="249">
        <v>793409.04480000003</v>
      </c>
      <c r="Z32" s="249">
        <v>2232282.9903000002</v>
      </c>
      <c r="AA32" s="248"/>
      <c r="AB32" s="249">
        <v>685399.48060000001</v>
      </c>
      <c r="AC32" s="252"/>
      <c r="AD32" s="249">
        <v>1920283.3060999999</v>
      </c>
      <c r="AE32" s="249">
        <v>820052.67379999999</v>
      </c>
      <c r="AF32" s="281">
        <v>1209304.4286613334</v>
      </c>
      <c r="AG32" s="224">
        <v>1380797</v>
      </c>
      <c r="AH32" s="249">
        <v>731769.77040000004</v>
      </c>
      <c r="AI32" s="226">
        <v>1093859.5631221819</v>
      </c>
      <c r="AJ32" s="226">
        <v>1455255.7931221898</v>
      </c>
      <c r="AK32" s="249">
        <v>814199.94409999996</v>
      </c>
      <c r="AL32" s="249">
        <v>1260350.23</v>
      </c>
      <c r="AM32" s="250">
        <v>1373608.1488000001</v>
      </c>
      <c r="AN32" s="249">
        <v>995007</v>
      </c>
      <c r="AO32" s="249">
        <v>786224.07720000006</v>
      </c>
      <c r="AP32" s="249">
        <v>1588412.4424999999</v>
      </c>
      <c r="AQ32" s="254">
        <v>705795.52830000001</v>
      </c>
      <c r="AR32" s="254">
        <v>1101976.9495000001</v>
      </c>
      <c r="AS32" s="247"/>
      <c r="AT32" s="255">
        <v>2141863.2742524715</v>
      </c>
      <c r="AU32" s="247">
        <v>867049.45</v>
      </c>
      <c r="AV32" s="282"/>
      <c r="AW32" s="256">
        <v>1672931.0292</v>
      </c>
      <c r="AX32" s="256">
        <v>587547.96030777832</v>
      </c>
      <c r="AY32" s="255">
        <v>1274232.3582079997</v>
      </c>
      <c r="AZ32" s="247">
        <v>1013374.9208</v>
      </c>
      <c r="BA32" s="247">
        <v>1421367.9284000001</v>
      </c>
      <c r="BB32" s="247">
        <v>713096.96770000004</v>
      </c>
      <c r="BC32" s="256">
        <v>799357.60010000004</v>
      </c>
      <c r="BD32" s="248">
        <v>3671901.7801999999</v>
      </c>
      <c r="BE32" s="247">
        <v>1338511.7019</v>
      </c>
      <c r="BF32" s="256"/>
      <c r="BG32" s="247">
        <v>1167161.9187</v>
      </c>
      <c r="BH32" s="255"/>
      <c r="BI32" s="255">
        <v>1830276.196413856</v>
      </c>
      <c r="BJ32" s="257">
        <v>1387528.2575000001</v>
      </c>
      <c r="BK32" s="247">
        <v>1315582.2962</v>
      </c>
      <c r="BL32" s="252">
        <v>1399002.5304</v>
      </c>
      <c r="BM32" s="247">
        <v>728551.92509999999</v>
      </c>
      <c r="BN32" s="247">
        <v>1440765.4761999999</v>
      </c>
      <c r="BO32" s="247">
        <v>589967.26280000003</v>
      </c>
      <c r="BP32" s="247">
        <v>800487.57170700002</v>
      </c>
      <c r="BQ32" s="258">
        <v>1449376.0364999999</v>
      </c>
      <c r="BR32" s="255">
        <v>1499784.7471</v>
      </c>
      <c r="BS32" s="257">
        <v>714397.28850000002</v>
      </c>
      <c r="BT32" s="255">
        <v>735469.40958717582</v>
      </c>
      <c r="BU32" s="255">
        <v>750974.2037825</v>
      </c>
      <c r="BV32" s="256"/>
      <c r="BW32" s="248">
        <v>955513.16839999997</v>
      </c>
      <c r="BX32" s="255">
        <v>952796.99207154789</v>
      </c>
      <c r="BY32" s="247">
        <v>738719</v>
      </c>
      <c r="BZ32" s="247"/>
      <c r="CA32" s="247">
        <v>1638651.4263716666</v>
      </c>
      <c r="CB32" s="247">
        <v>1018916.5170433333</v>
      </c>
      <c r="CC32" s="255">
        <v>1486131.7116722427</v>
      </c>
      <c r="CD32" s="247">
        <v>1440267.8933000001</v>
      </c>
      <c r="CE32" s="248">
        <v>652510.37029999995</v>
      </c>
      <c r="CF32" s="247"/>
      <c r="CG32" s="247">
        <v>5847947.6638000002</v>
      </c>
      <c r="CH32" s="247">
        <v>4365082</v>
      </c>
      <c r="CI32" s="256">
        <v>8089935.6056000004</v>
      </c>
      <c r="CJ32" s="247">
        <v>2633250.8568000002</v>
      </c>
      <c r="CK32" s="247">
        <v>5967531.7988999998</v>
      </c>
      <c r="CL32" s="252">
        <v>4335109</v>
      </c>
      <c r="CN32" s="260">
        <v>0</v>
      </c>
      <c r="CO32" s="260">
        <v>0</v>
      </c>
      <c r="CP32" s="260">
        <v>0</v>
      </c>
      <c r="CQ32" s="260">
        <v>0</v>
      </c>
    </row>
    <row r="33" spans="1:95">
      <c r="A33" s="244" t="s">
        <v>28</v>
      </c>
      <c r="B33" s="245" t="s">
        <v>387</v>
      </c>
      <c r="C33" s="226">
        <v>0</v>
      </c>
      <c r="D33" s="226">
        <v>0</v>
      </c>
      <c r="E33" s="226">
        <v>0</v>
      </c>
      <c r="F33" s="246">
        <v>0</v>
      </c>
      <c r="G33" s="226">
        <v>0</v>
      </c>
      <c r="H33" s="247">
        <v>0</v>
      </c>
      <c r="I33" s="248">
        <v>215460</v>
      </c>
      <c r="J33" s="249">
        <v>0</v>
      </c>
      <c r="K33" s="226">
        <v>0</v>
      </c>
      <c r="L33" s="249">
        <v>32734.3521</v>
      </c>
      <c r="M33" s="250">
        <v>0</v>
      </c>
      <c r="N33" s="247"/>
      <c r="O33" s="226">
        <v>0</v>
      </c>
      <c r="P33" s="247"/>
      <c r="Q33" s="250">
        <v>0</v>
      </c>
      <c r="R33" s="251"/>
      <c r="S33" s="250">
        <v>0</v>
      </c>
      <c r="T33" s="249">
        <v>0</v>
      </c>
      <c r="U33" s="249">
        <v>0</v>
      </c>
      <c r="V33" s="249">
        <v>0</v>
      </c>
      <c r="W33" s="226">
        <v>0</v>
      </c>
      <c r="X33" s="249">
        <v>0</v>
      </c>
      <c r="Y33" s="249">
        <v>0</v>
      </c>
      <c r="Z33" s="249">
        <v>0</v>
      </c>
      <c r="AA33" s="248"/>
      <c r="AB33" s="249">
        <v>8813.7034000000003</v>
      </c>
      <c r="AC33" s="252"/>
      <c r="AD33" s="249">
        <v>0</v>
      </c>
      <c r="AE33" s="249">
        <v>0</v>
      </c>
      <c r="AF33" s="281">
        <v>0</v>
      </c>
      <c r="AG33" s="224">
        <v>0</v>
      </c>
      <c r="AH33" s="249">
        <v>0</v>
      </c>
      <c r="AI33" s="226">
        <v>0</v>
      </c>
      <c r="AJ33" s="226">
        <v>0</v>
      </c>
      <c r="AK33" s="249">
        <v>0</v>
      </c>
      <c r="AL33" s="249">
        <v>0</v>
      </c>
      <c r="AM33" s="250">
        <v>0</v>
      </c>
      <c r="AN33" s="249">
        <v>0</v>
      </c>
      <c r="AO33" s="249">
        <v>0</v>
      </c>
      <c r="AP33" s="249">
        <v>0</v>
      </c>
      <c r="AQ33" s="254">
        <v>2000</v>
      </c>
      <c r="AR33" s="254">
        <v>0</v>
      </c>
      <c r="AS33" s="247"/>
      <c r="AT33" s="255">
        <v>0</v>
      </c>
      <c r="AU33" s="247">
        <v>0</v>
      </c>
      <c r="AV33" s="247"/>
      <c r="AW33" s="256">
        <v>0</v>
      </c>
      <c r="AX33" s="256">
        <v>0</v>
      </c>
      <c r="AY33" s="255">
        <v>0</v>
      </c>
      <c r="AZ33" s="247">
        <v>0</v>
      </c>
      <c r="BA33" s="247">
        <v>0</v>
      </c>
      <c r="BB33" s="247">
        <v>0</v>
      </c>
      <c r="BC33" s="256">
        <v>0</v>
      </c>
      <c r="BD33" s="248">
        <v>0</v>
      </c>
      <c r="BE33" s="247">
        <v>0</v>
      </c>
      <c r="BF33" s="256"/>
      <c r="BG33" s="247">
        <v>0</v>
      </c>
      <c r="BH33" s="255"/>
      <c r="BI33" s="255">
        <v>0</v>
      </c>
      <c r="BJ33" s="257">
        <v>26500.7173</v>
      </c>
      <c r="BK33" s="247">
        <v>0</v>
      </c>
      <c r="BL33" s="252">
        <v>0</v>
      </c>
      <c r="BM33" s="247">
        <v>0</v>
      </c>
      <c r="BN33" s="247">
        <v>0</v>
      </c>
      <c r="BO33" s="247">
        <v>4800</v>
      </c>
      <c r="BP33" s="247">
        <v>0</v>
      </c>
      <c r="BQ33" s="258">
        <v>0</v>
      </c>
      <c r="BR33" s="255">
        <v>0</v>
      </c>
      <c r="BS33" s="257">
        <v>0</v>
      </c>
      <c r="BT33" s="255">
        <v>0</v>
      </c>
      <c r="BU33" s="255">
        <v>0</v>
      </c>
      <c r="BV33" s="256"/>
      <c r="BW33" s="248">
        <v>0</v>
      </c>
      <c r="BX33" s="255">
        <v>0</v>
      </c>
      <c r="BY33" s="247">
        <v>0</v>
      </c>
      <c r="BZ33" s="247"/>
      <c r="CA33" s="247">
        <v>0</v>
      </c>
      <c r="CB33" s="247">
        <v>12702</v>
      </c>
      <c r="CC33" s="255">
        <v>0</v>
      </c>
      <c r="CD33" s="247">
        <v>0</v>
      </c>
      <c r="CE33" s="248">
        <v>0</v>
      </c>
      <c r="CF33" s="247"/>
      <c r="CG33" s="247">
        <v>0</v>
      </c>
      <c r="CH33" s="247">
        <v>0</v>
      </c>
      <c r="CI33" s="256">
        <v>30000</v>
      </c>
      <c r="CJ33" s="247">
        <v>0</v>
      </c>
      <c r="CK33" s="247">
        <v>0</v>
      </c>
      <c r="CL33" s="252">
        <v>0</v>
      </c>
      <c r="CN33" s="260">
        <v>0</v>
      </c>
      <c r="CO33" s="260">
        <v>0</v>
      </c>
      <c r="CP33" s="260">
        <v>0</v>
      </c>
      <c r="CQ33" s="260">
        <v>0</v>
      </c>
    </row>
    <row r="34" spans="1:95">
      <c r="A34" s="244" t="s">
        <v>30</v>
      </c>
      <c r="B34" s="245" t="s">
        <v>388</v>
      </c>
      <c r="C34" s="226">
        <v>1522097.0869927781</v>
      </c>
      <c r="D34" s="226">
        <v>417672.19036385173</v>
      </c>
      <c r="E34" s="226">
        <v>1771528.9066144954</v>
      </c>
      <c r="F34" s="246">
        <v>1366684.9378</v>
      </c>
      <c r="G34" s="226">
        <v>2251327.0836119936</v>
      </c>
      <c r="H34" s="247">
        <v>44987.9231</v>
      </c>
      <c r="I34" s="248">
        <v>551524.96420000005</v>
      </c>
      <c r="J34" s="249">
        <v>554310.35129999998</v>
      </c>
      <c r="K34" s="226">
        <v>176812.98305264267</v>
      </c>
      <c r="L34" s="249">
        <v>399338.72330000001</v>
      </c>
      <c r="M34" s="250">
        <v>174611.7885</v>
      </c>
      <c r="N34" s="247"/>
      <c r="O34" s="226">
        <v>635973.83054414333</v>
      </c>
      <c r="P34" s="247"/>
      <c r="Q34" s="250">
        <v>415641.86540000001</v>
      </c>
      <c r="R34" s="251"/>
      <c r="S34" s="250">
        <v>673365.68550000002</v>
      </c>
      <c r="T34" s="249">
        <v>516787.37760000001</v>
      </c>
      <c r="U34" s="249">
        <v>454339.72899999999</v>
      </c>
      <c r="V34" s="249">
        <v>641296.5379</v>
      </c>
      <c r="W34" s="226">
        <v>419254.3789179069</v>
      </c>
      <c r="X34" s="249">
        <v>322562.25599999999</v>
      </c>
      <c r="Y34" s="249">
        <v>291149.29330000002</v>
      </c>
      <c r="Z34" s="249">
        <v>1088901.8548999999</v>
      </c>
      <c r="AA34" s="248"/>
      <c r="AB34" s="249">
        <v>245563.5129</v>
      </c>
      <c r="AC34" s="252"/>
      <c r="AD34" s="249">
        <v>1094973.2074</v>
      </c>
      <c r="AE34" s="249">
        <v>448326.96629999997</v>
      </c>
      <c r="AF34" s="281">
        <v>760904.07555256924</v>
      </c>
      <c r="AG34" s="224">
        <v>796415</v>
      </c>
      <c r="AH34" s="249">
        <v>621170.44790000003</v>
      </c>
      <c r="AI34" s="226">
        <v>311816.65825179522</v>
      </c>
      <c r="AJ34" s="226">
        <v>711469.07751858048</v>
      </c>
      <c r="AK34" s="249">
        <v>241158.6819</v>
      </c>
      <c r="AL34" s="249">
        <v>305583.95610000001</v>
      </c>
      <c r="AM34" s="250">
        <v>813857.82429999998</v>
      </c>
      <c r="AN34" s="249">
        <v>316081.87660000002</v>
      </c>
      <c r="AO34" s="249">
        <v>498428.62359999999</v>
      </c>
      <c r="AP34" s="249">
        <v>653952.1017</v>
      </c>
      <c r="AQ34" s="254">
        <v>344092.41210000002</v>
      </c>
      <c r="AR34" s="254">
        <v>643615.81790000002</v>
      </c>
      <c r="AS34" s="247"/>
      <c r="AT34" s="255">
        <v>1009665.4740451489</v>
      </c>
      <c r="AU34" s="247">
        <v>291074.7</v>
      </c>
      <c r="AV34" s="282"/>
      <c r="AW34" s="256">
        <v>162557.38620000001</v>
      </c>
      <c r="AX34" s="256">
        <v>139631.62083938197</v>
      </c>
      <c r="AY34" s="255">
        <v>603708.74733978056</v>
      </c>
      <c r="AZ34" s="247">
        <v>413209.7696</v>
      </c>
      <c r="BA34" s="247">
        <v>449080.60820000002</v>
      </c>
      <c r="BB34" s="247">
        <v>829240.74040000001</v>
      </c>
      <c r="BC34" s="256">
        <v>448364.44569999998</v>
      </c>
      <c r="BD34" s="248">
        <v>1918596.071</v>
      </c>
      <c r="BE34" s="247">
        <v>681374.12120000005</v>
      </c>
      <c r="BF34" s="256"/>
      <c r="BG34" s="247">
        <v>270319.40130000003</v>
      </c>
      <c r="BH34" s="255"/>
      <c r="BI34" s="255">
        <v>1097294.9295135215</v>
      </c>
      <c r="BJ34" s="257">
        <v>370808.23259999999</v>
      </c>
      <c r="BK34" s="247">
        <v>417702.23019999999</v>
      </c>
      <c r="BL34" s="252">
        <v>744913.58900000004</v>
      </c>
      <c r="BM34" s="247">
        <v>220652.38680000001</v>
      </c>
      <c r="BN34" s="247">
        <v>609639.12289999996</v>
      </c>
      <c r="BO34" s="247">
        <v>352707.2268</v>
      </c>
      <c r="BP34" s="247">
        <v>287355.40755917935</v>
      </c>
      <c r="BQ34" s="258">
        <v>629281.68169999996</v>
      </c>
      <c r="BR34" s="255">
        <v>570115.41269999999</v>
      </c>
      <c r="BS34" s="257">
        <v>340949.00319999998</v>
      </c>
      <c r="BT34" s="255">
        <v>402725.9928788587</v>
      </c>
      <c r="BU34" s="255">
        <v>242384.77724954381</v>
      </c>
      <c r="BV34" s="256"/>
      <c r="BW34" s="248">
        <v>471661.61969999998</v>
      </c>
      <c r="BX34" s="255">
        <v>334604.81122878345</v>
      </c>
      <c r="BY34" s="247">
        <v>206234</v>
      </c>
      <c r="BZ34" s="247"/>
      <c r="CA34" s="247">
        <v>848233.42447232269</v>
      </c>
      <c r="CB34" s="247">
        <v>376403.10669731832</v>
      </c>
      <c r="CC34" s="255">
        <v>1042202.2525586989</v>
      </c>
      <c r="CD34" s="247">
        <v>729104.63820000004</v>
      </c>
      <c r="CE34" s="248">
        <v>170134.14290000001</v>
      </c>
      <c r="CF34" s="247"/>
      <c r="CG34" s="247">
        <v>845780.51379999996</v>
      </c>
      <c r="CH34" s="247">
        <v>1117840</v>
      </c>
      <c r="CI34" s="256">
        <v>2088674.0937000001</v>
      </c>
      <c r="CJ34" s="247">
        <v>297691.4363</v>
      </c>
      <c r="CK34" s="247">
        <v>1209943.0921</v>
      </c>
      <c r="CL34" s="252">
        <v>449938</v>
      </c>
      <c r="CN34" s="260">
        <v>0</v>
      </c>
      <c r="CO34" s="260">
        <v>0</v>
      </c>
      <c r="CP34" s="260">
        <v>0</v>
      </c>
      <c r="CQ34" s="260">
        <v>89934.048405156354</v>
      </c>
    </row>
    <row r="35" spans="1:95">
      <c r="A35" s="244" t="s">
        <v>32</v>
      </c>
      <c r="B35" s="245" t="s">
        <v>389</v>
      </c>
      <c r="C35" s="226">
        <v>63824.168972848151</v>
      </c>
      <c r="D35" s="226">
        <v>42116.585082843267</v>
      </c>
      <c r="E35" s="226">
        <v>95856.023088697024</v>
      </c>
      <c r="F35" s="246">
        <v>56953.232199999999</v>
      </c>
      <c r="G35" s="226">
        <v>44717.377254516243</v>
      </c>
      <c r="H35" s="247">
        <v>0</v>
      </c>
      <c r="I35" s="248">
        <v>50908.706100000003</v>
      </c>
      <c r="J35" s="249">
        <v>57018.130700000002</v>
      </c>
      <c r="K35" s="226">
        <v>42700.876767596965</v>
      </c>
      <c r="L35" s="249">
        <v>43482.264199999998</v>
      </c>
      <c r="M35" s="250">
        <v>42366.96</v>
      </c>
      <c r="N35" s="247"/>
      <c r="O35" s="226">
        <v>28690.456430319926</v>
      </c>
      <c r="P35" s="247"/>
      <c r="Q35" s="250">
        <v>39412.917200000004</v>
      </c>
      <c r="R35" s="251"/>
      <c r="S35" s="250">
        <v>50037.5239</v>
      </c>
      <c r="T35" s="249">
        <v>32744.911100000001</v>
      </c>
      <c r="U35" s="249">
        <v>39894.366499999996</v>
      </c>
      <c r="V35" s="249">
        <v>33570.747300000003</v>
      </c>
      <c r="W35" s="226">
        <v>33419.988034235481</v>
      </c>
      <c r="X35" s="249">
        <v>44346.546600000001</v>
      </c>
      <c r="Y35" s="249">
        <v>29605.433799999999</v>
      </c>
      <c r="Z35" s="249">
        <v>161626.92989999999</v>
      </c>
      <c r="AA35" s="248"/>
      <c r="AB35" s="249">
        <v>38444.585700000003</v>
      </c>
      <c r="AC35" s="252"/>
      <c r="AD35" s="249">
        <v>168907.7727</v>
      </c>
      <c r="AE35" s="249">
        <v>49983.401599999997</v>
      </c>
      <c r="AF35" s="281">
        <v>95435.407282165179</v>
      </c>
      <c r="AG35" s="224">
        <v>75379</v>
      </c>
      <c r="AH35" s="249">
        <v>30189.048599999998</v>
      </c>
      <c r="AI35" s="226">
        <v>88233.414682410978</v>
      </c>
      <c r="AJ35" s="226">
        <v>69156.983480451803</v>
      </c>
      <c r="AK35" s="249">
        <v>45370.849399999999</v>
      </c>
      <c r="AL35" s="249">
        <v>45810.8125</v>
      </c>
      <c r="AM35" s="250">
        <v>166376.35569999999</v>
      </c>
      <c r="AN35" s="249">
        <v>80554.400500000003</v>
      </c>
      <c r="AO35" s="249">
        <v>40032.171600000001</v>
      </c>
      <c r="AP35" s="249">
        <v>43983.029499999997</v>
      </c>
      <c r="AQ35" s="254">
        <v>39285.605499999998</v>
      </c>
      <c r="AR35" s="254">
        <v>88965.138800000001</v>
      </c>
      <c r="AS35" s="247"/>
      <c r="AT35" s="255">
        <v>218324.01231737161</v>
      </c>
      <c r="AU35" s="247">
        <v>0</v>
      </c>
      <c r="AV35" s="282"/>
      <c r="AW35" s="256">
        <v>39635.597900000001</v>
      </c>
      <c r="AX35" s="256">
        <v>45866.193104848164</v>
      </c>
      <c r="AY35" s="255">
        <v>40114.060235904093</v>
      </c>
      <c r="AZ35" s="247">
        <v>41494.044199999997</v>
      </c>
      <c r="BA35" s="247">
        <v>43176.005100000002</v>
      </c>
      <c r="BB35" s="247">
        <v>30563.168399999999</v>
      </c>
      <c r="BC35" s="256">
        <v>70621.587100000004</v>
      </c>
      <c r="BD35" s="248">
        <v>285217.73499999999</v>
      </c>
      <c r="BE35" s="247">
        <v>64583.770299999996</v>
      </c>
      <c r="BF35" s="256"/>
      <c r="BG35" s="247">
        <v>34828.108399999997</v>
      </c>
      <c r="BH35" s="255"/>
      <c r="BI35" s="255">
        <v>58257.624485016517</v>
      </c>
      <c r="BJ35" s="257">
        <v>77125.42</v>
      </c>
      <c r="BK35" s="247">
        <v>40909.648800000003</v>
      </c>
      <c r="BL35" s="252">
        <v>97650.695500000002</v>
      </c>
      <c r="BM35" s="247">
        <v>42401.880899999996</v>
      </c>
      <c r="BN35" s="247">
        <v>91981.177599999995</v>
      </c>
      <c r="BO35" s="247">
        <v>66238.634399999995</v>
      </c>
      <c r="BP35" s="247">
        <v>45486.341690717498</v>
      </c>
      <c r="BQ35" s="258">
        <v>138767.3371</v>
      </c>
      <c r="BR35" s="255">
        <v>39913.507299999997</v>
      </c>
      <c r="BS35" s="257">
        <v>42410.698199999999</v>
      </c>
      <c r="BT35" s="255">
        <v>43621.854587520509</v>
      </c>
      <c r="BU35" s="255">
        <v>11787.11187043154</v>
      </c>
      <c r="BV35" s="256"/>
      <c r="BW35" s="248">
        <v>85285.1967</v>
      </c>
      <c r="BX35" s="255">
        <v>78372.743420480663</v>
      </c>
      <c r="BY35" s="247">
        <v>27847.59</v>
      </c>
      <c r="BZ35" s="247"/>
      <c r="CA35" s="247">
        <v>84433.30401355034</v>
      </c>
      <c r="CB35" s="247">
        <v>42387.629864611612</v>
      </c>
      <c r="CC35" s="255">
        <v>50117.780410749445</v>
      </c>
      <c r="CD35" s="247">
        <v>35640.267800000001</v>
      </c>
      <c r="CE35" s="248">
        <v>41641.390099999997</v>
      </c>
      <c r="CF35" s="247"/>
      <c r="CG35" s="247">
        <v>142215.98929999999</v>
      </c>
      <c r="CH35" s="247">
        <v>126135</v>
      </c>
      <c r="CI35" s="256">
        <v>189794.397</v>
      </c>
      <c r="CJ35" s="247">
        <v>52910.611799999999</v>
      </c>
      <c r="CK35" s="247">
        <v>163243.52119999999</v>
      </c>
      <c r="CL35" s="252">
        <v>102635</v>
      </c>
      <c r="CN35" s="260">
        <v>0</v>
      </c>
      <c r="CO35" s="260">
        <v>0</v>
      </c>
      <c r="CP35" s="260">
        <v>0</v>
      </c>
      <c r="CQ35" s="260">
        <v>9891</v>
      </c>
    </row>
    <row r="36" spans="1:95">
      <c r="A36" s="244" t="s">
        <v>34</v>
      </c>
      <c r="B36" s="245" t="s">
        <v>390</v>
      </c>
      <c r="C36" s="226">
        <v>122361.53238346038</v>
      </c>
      <c r="D36" s="226">
        <v>81140.311964192981</v>
      </c>
      <c r="E36" s="226">
        <v>177282.40907497614</v>
      </c>
      <c r="F36" s="246">
        <v>257746.26459999999</v>
      </c>
      <c r="G36" s="226">
        <v>116219.26871372953</v>
      </c>
      <c r="H36" s="247">
        <v>29153.874800000001</v>
      </c>
      <c r="I36" s="248">
        <v>207872.106</v>
      </c>
      <c r="J36" s="249">
        <v>144003.52410000001</v>
      </c>
      <c r="K36" s="226">
        <v>37048.693425945654</v>
      </c>
      <c r="L36" s="249">
        <v>67041.816999999995</v>
      </c>
      <c r="M36" s="250">
        <v>44711.060299999997</v>
      </c>
      <c r="N36" s="247"/>
      <c r="O36" s="226">
        <v>119941.12701214661</v>
      </c>
      <c r="P36" s="247"/>
      <c r="Q36" s="250">
        <v>123776.4482</v>
      </c>
      <c r="R36" s="251"/>
      <c r="S36" s="250">
        <v>174835.48199999999</v>
      </c>
      <c r="T36" s="249">
        <v>43518.0769</v>
      </c>
      <c r="U36" s="249">
        <v>121213.68550000001</v>
      </c>
      <c r="V36" s="249">
        <v>129780.13890000001</v>
      </c>
      <c r="W36" s="226">
        <v>86788.795133241627</v>
      </c>
      <c r="X36" s="249">
        <v>63060.1567</v>
      </c>
      <c r="Y36" s="249">
        <v>65052.221899999997</v>
      </c>
      <c r="Z36" s="249">
        <v>132499.27239999999</v>
      </c>
      <c r="AA36" s="248"/>
      <c r="AB36" s="249">
        <v>73125.525299999994</v>
      </c>
      <c r="AC36" s="252"/>
      <c r="AD36" s="249">
        <v>157489.7028</v>
      </c>
      <c r="AE36" s="249">
        <v>88519.053400000004</v>
      </c>
      <c r="AF36" s="281">
        <v>137894.89493773764</v>
      </c>
      <c r="AG36" s="224">
        <v>231638</v>
      </c>
      <c r="AH36" s="249">
        <v>92564.589500000002</v>
      </c>
      <c r="AI36" s="226">
        <v>66225.224588566067</v>
      </c>
      <c r="AJ36" s="226">
        <v>138823.36567634434</v>
      </c>
      <c r="AK36" s="249">
        <v>105936.0325</v>
      </c>
      <c r="AL36" s="249">
        <v>108806.94929999999</v>
      </c>
      <c r="AM36" s="250">
        <v>75903.1054</v>
      </c>
      <c r="AN36" s="249">
        <v>151818.3144</v>
      </c>
      <c r="AO36" s="249">
        <v>80531.554099999994</v>
      </c>
      <c r="AP36" s="249">
        <v>52971.782800000001</v>
      </c>
      <c r="AQ36" s="254">
        <v>66037.725999999995</v>
      </c>
      <c r="AR36" s="254">
        <v>53845.782700000003</v>
      </c>
      <c r="AS36" s="247"/>
      <c r="AT36" s="255">
        <v>184484.94749187323</v>
      </c>
      <c r="AU36" s="247">
        <v>92358</v>
      </c>
      <c r="AV36" s="282"/>
      <c r="AW36" s="256">
        <v>111151.6299</v>
      </c>
      <c r="AX36" s="256">
        <v>43532.335148816186</v>
      </c>
      <c r="AY36" s="255">
        <v>88565.449400390236</v>
      </c>
      <c r="AZ36" s="247">
        <v>134965.8143</v>
      </c>
      <c r="BA36" s="247">
        <v>95163.299299999999</v>
      </c>
      <c r="BB36" s="247">
        <v>157215.4393</v>
      </c>
      <c r="BC36" s="256">
        <v>67341.111000000004</v>
      </c>
      <c r="BD36" s="248">
        <v>274377.2622</v>
      </c>
      <c r="BE36" s="247">
        <v>148370.23480000001</v>
      </c>
      <c r="BF36" s="256"/>
      <c r="BG36" s="247">
        <v>186597.14079999999</v>
      </c>
      <c r="BH36" s="255"/>
      <c r="BI36" s="255">
        <v>194484.67875092244</v>
      </c>
      <c r="BJ36" s="257">
        <v>205978.40770000001</v>
      </c>
      <c r="BK36" s="247">
        <v>113083.42230000001</v>
      </c>
      <c r="BL36" s="252">
        <v>65570.161699999997</v>
      </c>
      <c r="BM36" s="247">
        <v>66853.278999999995</v>
      </c>
      <c r="BN36" s="247">
        <v>159477.32130000001</v>
      </c>
      <c r="BO36" s="247">
        <v>64823.518499999998</v>
      </c>
      <c r="BP36" s="247">
        <v>60851.735584762915</v>
      </c>
      <c r="BQ36" s="258">
        <v>121038.2205</v>
      </c>
      <c r="BR36" s="255">
        <v>101408.5555</v>
      </c>
      <c r="BS36" s="257">
        <v>65703.525599999994</v>
      </c>
      <c r="BT36" s="255">
        <v>67782.319431008422</v>
      </c>
      <c r="BU36" s="255">
        <v>59071.217787234949</v>
      </c>
      <c r="BV36" s="256"/>
      <c r="BW36" s="248">
        <v>76534.341100000005</v>
      </c>
      <c r="BX36" s="255">
        <v>89611.0263916439</v>
      </c>
      <c r="BY36" s="247">
        <v>50827.716500805538</v>
      </c>
      <c r="BZ36" s="247"/>
      <c r="CA36" s="247">
        <v>139089.38125260244</v>
      </c>
      <c r="CB36" s="247">
        <v>155679.72437057662</v>
      </c>
      <c r="CC36" s="255">
        <v>103711.99737480901</v>
      </c>
      <c r="CD36" s="247">
        <v>58923.373599999999</v>
      </c>
      <c r="CE36" s="248">
        <v>56365.708400000003</v>
      </c>
      <c r="CF36" s="247"/>
      <c r="CG36" s="247">
        <v>687801.08250000002</v>
      </c>
      <c r="CH36" s="247">
        <v>505892</v>
      </c>
      <c r="CI36" s="256">
        <v>966807.96880000003</v>
      </c>
      <c r="CJ36" s="247">
        <v>171200.54440000001</v>
      </c>
      <c r="CK36" s="247">
        <v>462265.93119999999</v>
      </c>
      <c r="CL36" s="252">
        <v>518374</v>
      </c>
      <c r="CN36" s="260">
        <v>0</v>
      </c>
      <c r="CO36" s="260">
        <v>0</v>
      </c>
      <c r="CP36" s="260">
        <v>0</v>
      </c>
      <c r="CQ36" s="260">
        <v>42425.470821654075</v>
      </c>
    </row>
    <row r="37" spans="1:95">
      <c r="A37" s="244" t="s">
        <v>36</v>
      </c>
      <c r="B37" s="245" t="s">
        <v>391</v>
      </c>
      <c r="C37" s="226">
        <v>0</v>
      </c>
      <c r="D37" s="226">
        <v>0</v>
      </c>
      <c r="E37" s="226">
        <v>0</v>
      </c>
      <c r="F37" s="246">
        <v>0</v>
      </c>
      <c r="G37" s="226">
        <v>0</v>
      </c>
      <c r="H37" s="247">
        <v>0</v>
      </c>
      <c r="I37" s="248">
        <v>0</v>
      </c>
      <c r="J37" s="249">
        <v>0</v>
      </c>
      <c r="K37" s="226">
        <v>0</v>
      </c>
      <c r="L37" s="249">
        <v>0</v>
      </c>
      <c r="M37" s="250">
        <v>0</v>
      </c>
      <c r="N37" s="247"/>
      <c r="O37" s="226">
        <v>0</v>
      </c>
      <c r="P37" s="247"/>
      <c r="Q37" s="250">
        <v>0</v>
      </c>
      <c r="R37" s="251"/>
      <c r="S37" s="250">
        <v>0</v>
      </c>
      <c r="T37" s="249">
        <v>0</v>
      </c>
      <c r="U37" s="249">
        <v>0</v>
      </c>
      <c r="V37" s="249">
        <v>0</v>
      </c>
      <c r="W37" s="226">
        <v>0</v>
      </c>
      <c r="X37" s="249">
        <v>0</v>
      </c>
      <c r="Y37" s="249">
        <v>0</v>
      </c>
      <c r="Z37" s="249">
        <v>0</v>
      </c>
      <c r="AA37" s="248"/>
      <c r="AB37" s="249">
        <v>0</v>
      </c>
      <c r="AC37" s="252"/>
      <c r="AD37" s="249">
        <v>0</v>
      </c>
      <c r="AE37" s="249">
        <v>0</v>
      </c>
      <c r="AF37" s="281">
        <v>0</v>
      </c>
      <c r="AG37" s="224">
        <v>0</v>
      </c>
      <c r="AH37" s="249">
        <v>0</v>
      </c>
      <c r="AI37" s="226">
        <v>0</v>
      </c>
      <c r="AJ37" s="226">
        <v>0</v>
      </c>
      <c r="AK37" s="249">
        <v>0</v>
      </c>
      <c r="AL37" s="249">
        <v>0</v>
      </c>
      <c r="AM37" s="250">
        <v>87616.944900000002</v>
      </c>
      <c r="AN37" s="249">
        <v>0</v>
      </c>
      <c r="AO37" s="249">
        <v>0</v>
      </c>
      <c r="AP37" s="249">
        <v>0</v>
      </c>
      <c r="AQ37" s="254">
        <v>0</v>
      </c>
      <c r="AR37" s="254">
        <v>0</v>
      </c>
      <c r="AS37" s="247"/>
      <c r="AT37" s="255">
        <v>0</v>
      </c>
      <c r="AU37" s="247">
        <v>0</v>
      </c>
      <c r="AV37" s="247"/>
      <c r="AW37" s="256">
        <v>0</v>
      </c>
      <c r="AX37" s="256">
        <v>0</v>
      </c>
      <c r="AY37" s="255">
        <v>0</v>
      </c>
      <c r="AZ37" s="247">
        <v>0</v>
      </c>
      <c r="BA37" s="247">
        <v>0</v>
      </c>
      <c r="BB37" s="247">
        <v>0</v>
      </c>
      <c r="BC37" s="256">
        <v>0</v>
      </c>
      <c r="BD37" s="248">
        <v>148807.50839999999</v>
      </c>
      <c r="BE37" s="247">
        <v>0</v>
      </c>
      <c r="BF37" s="256"/>
      <c r="BG37" s="247">
        <v>0</v>
      </c>
      <c r="BH37" s="255"/>
      <c r="BI37" s="255">
        <v>0</v>
      </c>
      <c r="BJ37" s="257">
        <v>0</v>
      </c>
      <c r="BK37" s="247">
        <v>0</v>
      </c>
      <c r="BL37" s="252">
        <v>0</v>
      </c>
      <c r="BM37" s="247">
        <v>0</v>
      </c>
      <c r="BN37" s="247">
        <v>0</v>
      </c>
      <c r="BO37" s="247">
        <v>0</v>
      </c>
      <c r="BP37" s="247">
        <v>0</v>
      </c>
      <c r="BQ37" s="258">
        <v>0</v>
      </c>
      <c r="BR37" s="255">
        <v>0</v>
      </c>
      <c r="BS37" s="257">
        <v>0</v>
      </c>
      <c r="BT37" s="255">
        <v>0</v>
      </c>
      <c r="BU37" s="255">
        <v>0</v>
      </c>
      <c r="BV37" s="256"/>
      <c r="BW37" s="248">
        <v>0</v>
      </c>
      <c r="BX37" s="255">
        <v>0</v>
      </c>
      <c r="BY37" s="247">
        <v>0</v>
      </c>
      <c r="BZ37" s="247"/>
      <c r="CA37" s="247">
        <v>0</v>
      </c>
      <c r="CB37" s="247">
        <v>0</v>
      </c>
      <c r="CC37" s="255">
        <v>0</v>
      </c>
      <c r="CD37" s="247">
        <v>0</v>
      </c>
      <c r="CE37" s="248">
        <v>0</v>
      </c>
      <c r="CF37" s="247"/>
      <c r="CG37" s="247">
        <v>197936.11319999999</v>
      </c>
      <c r="CH37" s="247">
        <v>0</v>
      </c>
      <c r="CI37" s="256">
        <v>0</v>
      </c>
      <c r="CJ37" s="247">
        <v>0</v>
      </c>
      <c r="CK37" s="247">
        <v>0</v>
      </c>
      <c r="CL37" s="252">
        <v>87154</v>
      </c>
      <c r="CN37" s="260">
        <v>0</v>
      </c>
      <c r="CO37" s="260">
        <v>0</v>
      </c>
      <c r="CP37" s="260">
        <v>0</v>
      </c>
      <c r="CQ37" s="260">
        <v>0</v>
      </c>
    </row>
    <row r="38" spans="1:95">
      <c r="A38" s="244" t="s">
        <v>38</v>
      </c>
      <c r="B38" s="245" t="s">
        <v>392</v>
      </c>
      <c r="C38" s="226">
        <v>81740.439853833101</v>
      </c>
      <c r="D38" s="226">
        <v>40256.935020601355</v>
      </c>
      <c r="E38" s="226">
        <v>71280.391506394983</v>
      </c>
      <c r="F38" s="246">
        <v>20558.732100000001</v>
      </c>
      <c r="G38" s="226">
        <v>159885.65277772359</v>
      </c>
      <c r="H38" s="247">
        <v>7781.6769999999997</v>
      </c>
      <c r="I38" s="248">
        <v>0</v>
      </c>
      <c r="J38" s="249">
        <v>17476.3675</v>
      </c>
      <c r="K38" s="226">
        <v>20182.864642077249</v>
      </c>
      <c r="L38" s="249">
        <v>47381.616399999999</v>
      </c>
      <c r="M38" s="250">
        <v>13273.938</v>
      </c>
      <c r="N38" s="247"/>
      <c r="O38" s="226">
        <v>57054.42029544375</v>
      </c>
      <c r="P38" s="247"/>
      <c r="Q38" s="250">
        <v>2475.4153000000001</v>
      </c>
      <c r="R38" s="251"/>
      <c r="S38" s="250">
        <v>13963.1392</v>
      </c>
      <c r="T38" s="249">
        <v>15029.164500000001</v>
      </c>
      <c r="U38" s="249">
        <v>65772.988400000002</v>
      </c>
      <c r="V38" s="249">
        <v>129843.13039999999</v>
      </c>
      <c r="W38" s="226">
        <v>9746.3143296417165</v>
      </c>
      <c r="X38" s="249">
        <v>45101.044699999999</v>
      </c>
      <c r="Y38" s="249">
        <v>72036.724700000006</v>
      </c>
      <c r="Z38" s="249">
        <v>115595.49280000001</v>
      </c>
      <c r="AA38" s="248"/>
      <c r="AB38" s="249">
        <v>18774.910100000001</v>
      </c>
      <c r="AC38" s="252"/>
      <c r="AD38" s="249">
        <v>234144.08369999999</v>
      </c>
      <c r="AE38" s="249">
        <v>21119.723600000001</v>
      </c>
      <c r="AF38" s="281">
        <v>61768.841361990795</v>
      </c>
      <c r="AG38" s="224">
        <v>32891</v>
      </c>
      <c r="AH38" s="249">
        <v>34234.086900000002</v>
      </c>
      <c r="AI38" s="226">
        <v>47805.490722263174</v>
      </c>
      <c r="AJ38" s="226">
        <v>106988.77479169964</v>
      </c>
      <c r="AK38" s="249">
        <v>34368.222000000002</v>
      </c>
      <c r="AL38" s="249">
        <v>25090.930400000001</v>
      </c>
      <c r="AM38" s="250">
        <v>207136.9161</v>
      </c>
      <c r="AN38" s="249">
        <v>35611</v>
      </c>
      <c r="AO38" s="249">
        <v>38928.532399999996</v>
      </c>
      <c r="AP38" s="249">
        <v>82631.117599999998</v>
      </c>
      <c r="AQ38" s="254">
        <v>46830.958700000003</v>
      </c>
      <c r="AR38" s="254">
        <v>72445.952399999995</v>
      </c>
      <c r="AS38" s="247"/>
      <c r="AT38" s="255">
        <v>143188.95037602732</v>
      </c>
      <c r="AU38" s="247">
        <v>32375</v>
      </c>
      <c r="AV38" s="282"/>
      <c r="AW38" s="256">
        <v>87506.335800000001</v>
      </c>
      <c r="AX38" s="256">
        <v>34298.623218499459</v>
      </c>
      <c r="AY38" s="255">
        <v>185978.90767948737</v>
      </c>
      <c r="AZ38" s="247">
        <v>82835.796300000002</v>
      </c>
      <c r="BA38" s="247">
        <v>29330.749299999999</v>
      </c>
      <c r="BB38" s="247">
        <v>0</v>
      </c>
      <c r="BC38" s="256">
        <v>57532.000500000002</v>
      </c>
      <c r="BD38" s="248">
        <v>257947.5411</v>
      </c>
      <c r="BE38" s="247">
        <v>39111.179499999998</v>
      </c>
      <c r="BF38" s="256"/>
      <c r="BG38" s="247">
        <v>44816.827299999997</v>
      </c>
      <c r="BH38" s="255"/>
      <c r="BI38" s="255">
        <v>77192.084190861919</v>
      </c>
      <c r="BJ38" s="257">
        <v>51078.042099999999</v>
      </c>
      <c r="BK38" s="247">
        <v>500</v>
      </c>
      <c r="BL38" s="252">
        <v>38211.196000000004</v>
      </c>
      <c r="BM38" s="247">
        <v>47317.439200000001</v>
      </c>
      <c r="BN38" s="247">
        <v>109480.38250000001</v>
      </c>
      <c r="BO38" s="247">
        <v>20973.046999999999</v>
      </c>
      <c r="BP38" s="247">
        <v>46430.949397891323</v>
      </c>
      <c r="BQ38" s="258">
        <v>72091.076300000001</v>
      </c>
      <c r="BR38" s="255">
        <v>40075.398399999998</v>
      </c>
      <c r="BS38" s="257">
        <v>5515.9606999999996</v>
      </c>
      <c r="BT38" s="255">
        <v>19297.075366197525</v>
      </c>
      <c r="BU38" s="255">
        <v>71602.478797958436</v>
      </c>
      <c r="BV38" s="256"/>
      <c r="BW38" s="248">
        <v>0</v>
      </c>
      <c r="BX38" s="255">
        <v>36265.97730899298</v>
      </c>
      <c r="BY38" s="247">
        <v>50562.415554379673</v>
      </c>
      <c r="BZ38" s="247"/>
      <c r="CA38" s="247">
        <v>113198.08197754341</v>
      </c>
      <c r="CB38" s="247">
        <v>52339.158468728026</v>
      </c>
      <c r="CC38" s="255">
        <v>125728.81142852508</v>
      </c>
      <c r="CD38" s="247">
        <v>162914.1807</v>
      </c>
      <c r="CE38" s="248">
        <v>61677.423300000002</v>
      </c>
      <c r="CF38" s="247"/>
      <c r="CG38" s="247">
        <v>0</v>
      </c>
      <c r="CH38" s="247">
        <v>55721</v>
      </c>
      <c r="CI38" s="256">
        <v>56860.037100000001</v>
      </c>
      <c r="CJ38" s="247">
        <v>0</v>
      </c>
      <c r="CK38" s="247">
        <v>51144.992700000003</v>
      </c>
      <c r="CL38" s="252">
        <v>3000</v>
      </c>
      <c r="CN38" s="260">
        <v>0</v>
      </c>
      <c r="CO38" s="260">
        <v>0</v>
      </c>
      <c r="CP38" s="260">
        <v>0</v>
      </c>
      <c r="CQ38" s="260">
        <v>0</v>
      </c>
    </row>
    <row r="39" spans="1:95">
      <c r="A39" s="244" t="s">
        <v>40</v>
      </c>
      <c r="B39" s="245" t="s">
        <v>393</v>
      </c>
      <c r="C39" s="226">
        <v>10993.945319727489</v>
      </c>
      <c r="D39" s="226">
        <v>8466.6690970028503</v>
      </c>
      <c r="E39" s="226">
        <v>20924.987897624746</v>
      </c>
      <c r="F39" s="246">
        <v>16295.015600000001</v>
      </c>
      <c r="G39" s="226">
        <v>33394.037174889279</v>
      </c>
      <c r="H39" s="247">
        <v>6197.52</v>
      </c>
      <c r="I39" s="248">
        <v>19154.4463</v>
      </c>
      <c r="J39" s="249">
        <v>4172</v>
      </c>
      <c r="K39" s="226">
        <v>1180</v>
      </c>
      <c r="L39" s="249">
        <v>1300</v>
      </c>
      <c r="M39" s="250">
        <v>4300</v>
      </c>
      <c r="N39" s="247"/>
      <c r="O39" s="226">
        <v>12341.055616730751</v>
      </c>
      <c r="P39" s="247"/>
      <c r="Q39" s="250">
        <v>2305</v>
      </c>
      <c r="R39" s="251"/>
      <c r="S39" s="250">
        <v>3200</v>
      </c>
      <c r="T39" s="249">
        <v>10457.830099999999</v>
      </c>
      <c r="U39" s="249">
        <v>9265.9868000000006</v>
      </c>
      <c r="V39" s="249">
        <v>14071.5088</v>
      </c>
      <c r="W39" s="226">
        <v>8760</v>
      </c>
      <c r="X39" s="249">
        <v>4350</v>
      </c>
      <c r="Y39" s="249">
        <v>6002.6008000000002</v>
      </c>
      <c r="Z39" s="249">
        <v>13306.5723</v>
      </c>
      <c r="AA39" s="248"/>
      <c r="AB39" s="249">
        <v>9428.5697999999993</v>
      </c>
      <c r="AC39" s="252"/>
      <c r="AD39" s="249">
        <v>21049.2412</v>
      </c>
      <c r="AE39" s="249">
        <v>8071.2954</v>
      </c>
      <c r="AF39" s="283">
        <v>15849.859882373927</v>
      </c>
      <c r="AG39" s="224">
        <v>16685</v>
      </c>
      <c r="AH39" s="249">
        <v>2121</v>
      </c>
      <c r="AI39" s="226">
        <v>7093.8062115088969</v>
      </c>
      <c r="AJ39" s="226">
        <v>10888.461407198087</v>
      </c>
      <c r="AK39" s="249">
        <v>8152.6025</v>
      </c>
      <c r="AL39" s="249">
        <v>13069.9941</v>
      </c>
      <c r="AM39" s="250">
        <v>10775.8369</v>
      </c>
      <c r="AN39" s="249">
        <v>1881</v>
      </c>
      <c r="AO39" s="249">
        <v>1644.44</v>
      </c>
      <c r="AP39" s="249">
        <v>10937.738300000001</v>
      </c>
      <c r="AQ39" s="254">
        <v>12300</v>
      </c>
      <c r="AR39" s="254">
        <v>14067.438</v>
      </c>
      <c r="AS39" s="247"/>
      <c r="AT39" s="255">
        <v>22421.484845784573</v>
      </c>
      <c r="AU39" s="247">
        <v>1168.08</v>
      </c>
      <c r="AV39" s="282"/>
      <c r="AW39" s="256">
        <v>3161.6</v>
      </c>
      <c r="AX39" s="256">
        <v>0</v>
      </c>
      <c r="AY39" s="255">
        <v>12092.396671294067</v>
      </c>
      <c r="AZ39" s="247">
        <v>9460.7448000000004</v>
      </c>
      <c r="BA39" s="247">
        <v>12587</v>
      </c>
      <c r="BB39" s="247">
        <v>10200</v>
      </c>
      <c r="BC39" s="256">
        <v>6790.4492</v>
      </c>
      <c r="BD39" s="248">
        <v>32417.9964</v>
      </c>
      <c r="BE39" s="247">
        <v>3643</v>
      </c>
      <c r="BF39" s="256"/>
      <c r="BG39" s="247">
        <v>4081</v>
      </c>
      <c r="BH39" s="255"/>
      <c r="BI39" s="255">
        <v>18330.280121002368</v>
      </c>
      <c r="BJ39" s="257">
        <v>7583.76</v>
      </c>
      <c r="BK39" s="247">
        <v>13580</v>
      </c>
      <c r="BL39" s="252">
        <v>4768.68</v>
      </c>
      <c r="BM39" s="247">
        <v>530</v>
      </c>
      <c r="BN39" s="247">
        <v>7326</v>
      </c>
      <c r="BO39" s="247">
        <v>2797.2</v>
      </c>
      <c r="BP39" s="247">
        <v>5000</v>
      </c>
      <c r="BQ39" s="258">
        <v>3289.6441</v>
      </c>
      <c r="BR39" s="255">
        <v>5450</v>
      </c>
      <c r="BS39" s="257">
        <v>755</v>
      </c>
      <c r="BT39" s="255">
        <v>20588</v>
      </c>
      <c r="BU39" s="255">
        <v>7930</v>
      </c>
      <c r="BV39" s="256"/>
      <c r="BW39" s="248">
        <v>4500</v>
      </c>
      <c r="BX39" s="255">
        <v>9681.7174929490793</v>
      </c>
      <c r="BY39" s="247">
        <v>2710</v>
      </c>
      <c r="BZ39" s="247"/>
      <c r="CA39" s="247">
        <v>14434.447610157624</v>
      </c>
      <c r="CB39" s="247">
        <v>7513.2839541316698</v>
      </c>
      <c r="CC39" s="255">
        <v>14696.554968191176</v>
      </c>
      <c r="CD39" s="247">
        <v>13438.133099999999</v>
      </c>
      <c r="CE39" s="248">
        <v>4851.2777999999998</v>
      </c>
      <c r="CF39" s="247"/>
      <c r="CG39" s="247">
        <v>79617.662899999996</v>
      </c>
      <c r="CH39" s="247">
        <v>54875</v>
      </c>
      <c r="CI39" s="256">
        <v>86389.019499999995</v>
      </c>
      <c r="CJ39" s="247">
        <v>10296</v>
      </c>
      <c r="CK39" s="247">
        <v>209453.291</v>
      </c>
      <c r="CL39" s="252">
        <v>34100</v>
      </c>
      <c r="CN39" s="260">
        <v>0</v>
      </c>
      <c r="CO39" s="260">
        <v>0</v>
      </c>
      <c r="CP39" s="260">
        <v>0</v>
      </c>
      <c r="CQ39" s="260">
        <v>550.11595027181011</v>
      </c>
    </row>
    <row r="40" spans="1:95">
      <c r="A40" s="244" t="s">
        <v>42</v>
      </c>
      <c r="B40" s="245" t="s">
        <v>394</v>
      </c>
      <c r="C40" s="226">
        <v>1845</v>
      </c>
      <c r="D40" s="226">
        <v>3250</v>
      </c>
      <c r="E40" s="226">
        <v>13000</v>
      </c>
      <c r="F40" s="246">
        <v>18500</v>
      </c>
      <c r="G40" s="226">
        <v>26700</v>
      </c>
      <c r="H40" s="247">
        <v>3537.36</v>
      </c>
      <c r="I40" s="248">
        <v>8520.2000000000007</v>
      </c>
      <c r="J40" s="249">
        <v>2525</v>
      </c>
      <c r="K40" s="226">
        <v>1850</v>
      </c>
      <c r="L40" s="249">
        <v>860</v>
      </c>
      <c r="M40" s="250">
        <v>3850</v>
      </c>
      <c r="N40" s="247"/>
      <c r="O40" s="226">
        <v>4985</v>
      </c>
      <c r="P40" s="247"/>
      <c r="Q40" s="250">
        <v>1575</v>
      </c>
      <c r="R40" s="251"/>
      <c r="S40" s="250">
        <v>12050</v>
      </c>
      <c r="T40" s="249">
        <v>3500</v>
      </c>
      <c r="U40" s="249">
        <v>2857</v>
      </c>
      <c r="V40" s="249">
        <v>5500</v>
      </c>
      <c r="W40" s="226">
        <v>2110</v>
      </c>
      <c r="X40" s="249">
        <v>5738</v>
      </c>
      <c r="Y40" s="249">
        <v>5133</v>
      </c>
      <c r="Z40" s="249">
        <v>4580</v>
      </c>
      <c r="AA40" s="248"/>
      <c r="AB40" s="249">
        <v>500</v>
      </c>
      <c r="AC40" s="252"/>
      <c r="AD40" s="249">
        <v>6650</v>
      </c>
      <c r="AE40" s="249">
        <v>500</v>
      </c>
      <c r="AF40" s="283">
        <v>11550</v>
      </c>
      <c r="AG40" s="224">
        <v>4500</v>
      </c>
      <c r="AH40" s="249">
        <v>3600</v>
      </c>
      <c r="AI40" s="226">
        <v>1275</v>
      </c>
      <c r="AJ40" s="226">
        <v>3300</v>
      </c>
      <c r="AK40" s="249">
        <v>750</v>
      </c>
      <c r="AL40" s="249">
        <v>4200</v>
      </c>
      <c r="AM40" s="250">
        <v>4221</v>
      </c>
      <c r="AN40" s="249">
        <v>2700</v>
      </c>
      <c r="AO40" s="249">
        <v>1050</v>
      </c>
      <c r="AP40" s="249">
        <v>2150</v>
      </c>
      <c r="AQ40" s="254">
        <v>4200</v>
      </c>
      <c r="AR40" s="254">
        <v>7702</v>
      </c>
      <c r="AS40" s="247"/>
      <c r="AT40" s="255">
        <v>3000</v>
      </c>
      <c r="AU40" s="247">
        <v>7741</v>
      </c>
      <c r="AV40" s="282"/>
      <c r="AW40" s="256">
        <v>3400</v>
      </c>
      <c r="AX40" s="256">
        <v>4800</v>
      </c>
      <c r="AY40" s="255">
        <v>1200</v>
      </c>
      <c r="AZ40" s="247">
        <v>5403.9991</v>
      </c>
      <c r="BA40" s="247">
        <v>9100</v>
      </c>
      <c r="BB40" s="247">
        <v>8675</v>
      </c>
      <c r="BC40" s="256">
        <v>3000</v>
      </c>
      <c r="BD40" s="248">
        <v>8951</v>
      </c>
      <c r="BE40" s="247">
        <v>5599.96</v>
      </c>
      <c r="BF40" s="256"/>
      <c r="BG40" s="247">
        <v>2112</v>
      </c>
      <c r="BH40" s="255"/>
      <c r="BI40" s="255">
        <v>5495</v>
      </c>
      <c r="BJ40" s="257">
        <v>11704.72</v>
      </c>
      <c r="BK40" s="247">
        <v>3750</v>
      </c>
      <c r="BL40" s="252">
        <v>6121.2</v>
      </c>
      <c r="BM40" s="247">
        <v>3000</v>
      </c>
      <c r="BN40" s="247">
        <v>6552</v>
      </c>
      <c r="BO40" s="247">
        <v>1590</v>
      </c>
      <c r="BP40" s="247">
        <v>8600</v>
      </c>
      <c r="BQ40" s="258">
        <v>4874.2605999999996</v>
      </c>
      <c r="BR40" s="255">
        <v>4200</v>
      </c>
      <c r="BS40" s="257">
        <v>4600</v>
      </c>
      <c r="BT40" s="255">
        <v>5750</v>
      </c>
      <c r="BU40" s="255">
        <v>4500</v>
      </c>
      <c r="BV40" s="256"/>
      <c r="BW40" s="248">
        <v>7815.4049000000005</v>
      </c>
      <c r="BX40" s="255">
        <v>6650</v>
      </c>
      <c r="BY40" s="247">
        <v>3418</v>
      </c>
      <c r="BZ40" s="247"/>
      <c r="CA40" s="247">
        <v>7800</v>
      </c>
      <c r="CB40" s="247">
        <v>2810</v>
      </c>
      <c r="CC40" s="255">
        <v>3500</v>
      </c>
      <c r="CD40" s="247">
        <v>3901.4837000000002</v>
      </c>
      <c r="CE40" s="248">
        <v>2050</v>
      </c>
      <c r="CF40" s="247"/>
      <c r="CG40" s="247">
        <v>9800</v>
      </c>
      <c r="CH40" s="247">
        <v>11250</v>
      </c>
      <c r="CI40" s="256">
        <v>24283</v>
      </c>
      <c r="CJ40" s="247">
        <v>26000</v>
      </c>
      <c r="CK40" s="247">
        <v>19500</v>
      </c>
      <c r="CL40" s="252">
        <v>20650</v>
      </c>
      <c r="CN40" s="260">
        <v>0</v>
      </c>
      <c r="CO40" s="260">
        <v>0</v>
      </c>
      <c r="CP40" s="260">
        <v>0</v>
      </c>
      <c r="CQ40" s="260">
        <v>450</v>
      </c>
    </row>
    <row r="41" spans="1:95">
      <c r="A41" s="244" t="s">
        <v>44</v>
      </c>
      <c r="B41" s="245" t="s">
        <v>395</v>
      </c>
      <c r="C41" s="226">
        <v>0</v>
      </c>
      <c r="D41" s="226">
        <v>0</v>
      </c>
      <c r="E41" s="226">
        <v>0</v>
      </c>
      <c r="F41" s="246">
        <v>0</v>
      </c>
      <c r="G41" s="226">
        <v>0</v>
      </c>
      <c r="H41" s="247">
        <v>0</v>
      </c>
      <c r="I41" s="248">
        <v>0</v>
      </c>
      <c r="J41" s="249">
        <v>10000</v>
      </c>
      <c r="K41" s="226">
        <v>267</v>
      </c>
      <c r="L41" s="249">
        <v>7500</v>
      </c>
      <c r="M41" s="250">
        <v>269</v>
      </c>
      <c r="N41" s="247"/>
      <c r="O41" s="226">
        <v>689</v>
      </c>
      <c r="P41" s="247"/>
      <c r="Q41" s="250">
        <v>353.73599999999999</v>
      </c>
      <c r="R41" s="251"/>
      <c r="S41" s="250">
        <v>12817</v>
      </c>
      <c r="T41" s="249">
        <v>21035</v>
      </c>
      <c r="U41" s="249">
        <v>20162</v>
      </c>
      <c r="V41" s="249">
        <v>696</v>
      </c>
      <c r="W41" s="226">
        <v>362</v>
      </c>
      <c r="X41" s="249">
        <v>8424</v>
      </c>
      <c r="Y41" s="249">
        <v>340</v>
      </c>
      <c r="Z41" s="249">
        <v>1041</v>
      </c>
      <c r="AA41" s="248"/>
      <c r="AB41" s="249">
        <v>355.98</v>
      </c>
      <c r="AC41" s="252"/>
      <c r="AD41" s="249">
        <v>1047</v>
      </c>
      <c r="AE41" s="249">
        <v>281</v>
      </c>
      <c r="AF41" s="283">
        <v>618</v>
      </c>
      <c r="AG41" s="224">
        <v>682</v>
      </c>
      <c r="AH41" s="249">
        <v>342</v>
      </c>
      <c r="AI41" s="226">
        <v>520</v>
      </c>
      <c r="AJ41" s="226">
        <v>730</v>
      </c>
      <c r="AK41" s="249">
        <v>3364</v>
      </c>
      <c r="AL41" s="249">
        <v>6535</v>
      </c>
      <c r="AM41" s="250">
        <v>699</v>
      </c>
      <c r="AN41" s="249">
        <v>8429</v>
      </c>
      <c r="AO41" s="249">
        <v>0</v>
      </c>
      <c r="AP41" s="249">
        <v>5717</v>
      </c>
      <c r="AQ41" s="254">
        <v>335</v>
      </c>
      <c r="AR41" s="254">
        <v>345</v>
      </c>
      <c r="AS41" s="247"/>
      <c r="AT41" s="255">
        <v>11212</v>
      </c>
      <c r="AU41" s="247">
        <v>0</v>
      </c>
      <c r="AV41" s="282"/>
      <c r="AW41" s="256">
        <v>626</v>
      </c>
      <c r="AX41" s="256">
        <v>1600</v>
      </c>
      <c r="AY41" s="255">
        <v>10696</v>
      </c>
      <c r="AZ41" s="247">
        <v>600.78</v>
      </c>
      <c r="BA41" s="247">
        <v>734.4</v>
      </c>
      <c r="BB41" s="247">
        <v>344</v>
      </c>
      <c r="BC41" s="256">
        <v>349</v>
      </c>
      <c r="BD41" s="248">
        <v>1394</v>
      </c>
      <c r="BE41" s="247">
        <v>641</v>
      </c>
      <c r="BF41" s="256"/>
      <c r="BG41" s="247">
        <v>8181.9762000000001</v>
      </c>
      <c r="BH41" s="255"/>
      <c r="BI41" s="255">
        <v>15205</v>
      </c>
      <c r="BJ41" s="257">
        <v>9821</v>
      </c>
      <c r="BK41" s="247">
        <v>676</v>
      </c>
      <c r="BL41" s="252">
        <v>669</v>
      </c>
      <c r="BM41" s="247">
        <v>2138</v>
      </c>
      <c r="BN41" s="247">
        <v>17980</v>
      </c>
      <c r="BO41" s="247">
        <v>350</v>
      </c>
      <c r="BP41" s="247">
        <v>342</v>
      </c>
      <c r="BQ41" s="258">
        <v>11486.118899999999</v>
      </c>
      <c r="BR41" s="255">
        <v>681</v>
      </c>
      <c r="BS41" s="257">
        <v>347</v>
      </c>
      <c r="BT41" s="255">
        <v>8820</v>
      </c>
      <c r="BU41" s="255">
        <v>342</v>
      </c>
      <c r="BV41" s="256"/>
      <c r="BW41" s="248">
        <v>466</v>
      </c>
      <c r="BX41" s="255">
        <v>350</v>
      </c>
      <c r="BY41" s="247">
        <v>346.94</v>
      </c>
      <c r="BZ41" s="247"/>
      <c r="CA41" s="247">
        <v>755</v>
      </c>
      <c r="CB41" s="247">
        <v>435</v>
      </c>
      <c r="CC41" s="255">
        <v>694</v>
      </c>
      <c r="CD41" s="247">
        <v>651.78</v>
      </c>
      <c r="CE41" s="248">
        <v>339</v>
      </c>
      <c r="CF41" s="247"/>
      <c r="CG41" s="247">
        <v>1283</v>
      </c>
      <c r="CH41" s="247">
        <v>0</v>
      </c>
      <c r="CI41" s="256">
        <v>0</v>
      </c>
      <c r="CJ41" s="247">
        <v>452</v>
      </c>
      <c r="CK41" s="247">
        <v>1557</v>
      </c>
      <c r="CL41" s="252">
        <v>865</v>
      </c>
      <c r="CN41" s="260">
        <v>0</v>
      </c>
      <c r="CO41" s="260">
        <v>0</v>
      </c>
      <c r="CP41" s="260">
        <v>0</v>
      </c>
      <c r="CQ41" s="260">
        <v>0</v>
      </c>
    </row>
    <row r="42" spans="1:95">
      <c r="A42" s="244" t="s">
        <v>46</v>
      </c>
      <c r="B42" s="245" t="s">
        <v>396</v>
      </c>
      <c r="C42" s="226">
        <v>0</v>
      </c>
      <c r="D42" s="226">
        <v>0</v>
      </c>
      <c r="E42" s="226">
        <v>0</v>
      </c>
      <c r="F42" s="246">
        <v>0</v>
      </c>
      <c r="G42" s="226">
        <v>0</v>
      </c>
      <c r="H42" s="247">
        <v>0</v>
      </c>
      <c r="I42" s="248">
        <v>1739.9208000000001</v>
      </c>
      <c r="J42" s="249">
        <v>0</v>
      </c>
      <c r="K42" s="226">
        <v>0</v>
      </c>
      <c r="L42" s="249">
        <v>0</v>
      </c>
      <c r="M42" s="250">
        <v>0</v>
      </c>
      <c r="N42" s="247"/>
      <c r="O42" s="226">
        <v>0</v>
      </c>
      <c r="P42" s="247"/>
      <c r="Q42" s="250">
        <v>0</v>
      </c>
      <c r="R42" s="251"/>
      <c r="S42" s="250">
        <v>0</v>
      </c>
      <c r="T42" s="249">
        <v>0</v>
      </c>
      <c r="U42" s="249">
        <v>0</v>
      </c>
      <c r="V42" s="249">
        <v>0</v>
      </c>
      <c r="W42" s="226">
        <v>0</v>
      </c>
      <c r="X42" s="249">
        <v>0</v>
      </c>
      <c r="Y42" s="249">
        <v>0</v>
      </c>
      <c r="Z42" s="249">
        <v>2188.7415000000001</v>
      </c>
      <c r="AA42" s="248"/>
      <c r="AB42" s="249">
        <v>0</v>
      </c>
      <c r="AC42" s="252"/>
      <c r="AD42" s="249">
        <v>0</v>
      </c>
      <c r="AE42" s="249">
        <v>0</v>
      </c>
      <c r="AF42" s="283">
        <v>0</v>
      </c>
      <c r="AG42" s="224">
        <v>0</v>
      </c>
      <c r="AH42" s="249">
        <v>0</v>
      </c>
      <c r="AI42" s="226">
        <v>0</v>
      </c>
      <c r="AJ42" s="226">
        <v>0</v>
      </c>
      <c r="AK42" s="249">
        <v>0</v>
      </c>
      <c r="AL42" s="249">
        <v>0</v>
      </c>
      <c r="AM42" s="250">
        <v>0</v>
      </c>
      <c r="AN42" s="249">
        <v>916.52480000000003</v>
      </c>
      <c r="AO42" s="249">
        <v>0</v>
      </c>
      <c r="AP42" s="249">
        <v>3127</v>
      </c>
      <c r="AQ42" s="254">
        <v>0</v>
      </c>
      <c r="AR42" s="254">
        <v>0</v>
      </c>
      <c r="AS42" s="247"/>
      <c r="AT42" s="255">
        <v>0</v>
      </c>
      <c r="AU42" s="247">
        <v>8000</v>
      </c>
      <c r="AV42" s="247"/>
      <c r="AW42" s="256">
        <v>0</v>
      </c>
      <c r="AX42" s="256">
        <v>247</v>
      </c>
      <c r="AY42" s="255">
        <v>0</v>
      </c>
      <c r="AZ42" s="247">
        <v>0</v>
      </c>
      <c r="BA42" s="247">
        <v>0</v>
      </c>
      <c r="BB42" s="247">
        <v>0</v>
      </c>
      <c r="BC42" s="256">
        <v>0</v>
      </c>
      <c r="BD42" s="248">
        <v>0</v>
      </c>
      <c r="BE42" s="247">
        <v>0</v>
      </c>
      <c r="BF42" s="256"/>
      <c r="BG42" s="247">
        <v>0</v>
      </c>
      <c r="BH42" s="255"/>
      <c r="BI42" s="255">
        <v>14498</v>
      </c>
      <c r="BJ42" s="257">
        <v>0</v>
      </c>
      <c r="BK42" s="247">
        <v>0</v>
      </c>
      <c r="BL42" s="252">
        <v>0</v>
      </c>
      <c r="BM42" s="247">
        <v>2826</v>
      </c>
      <c r="BN42" s="247">
        <v>0</v>
      </c>
      <c r="BO42" s="247">
        <v>0</v>
      </c>
      <c r="BP42" s="247">
        <v>0</v>
      </c>
      <c r="BQ42" s="258">
        <v>4039.9137999999998</v>
      </c>
      <c r="BR42" s="255">
        <v>0</v>
      </c>
      <c r="BS42" s="257">
        <v>5200</v>
      </c>
      <c r="BT42" s="255">
        <v>0</v>
      </c>
      <c r="BU42" s="255">
        <v>0</v>
      </c>
      <c r="BV42" s="256"/>
      <c r="BW42" s="248">
        <v>0</v>
      </c>
      <c r="BX42" s="255">
        <v>0</v>
      </c>
      <c r="BY42" s="247">
        <v>918</v>
      </c>
      <c r="BZ42" s="247"/>
      <c r="CA42" s="247">
        <v>0</v>
      </c>
      <c r="CB42" s="247">
        <v>0</v>
      </c>
      <c r="CC42" s="255">
        <v>0</v>
      </c>
      <c r="CD42" s="247">
        <v>0</v>
      </c>
      <c r="CE42" s="248">
        <v>5400</v>
      </c>
      <c r="CF42" s="247"/>
      <c r="CG42" s="247">
        <v>0</v>
      </c>
      <c r="CH42" s="247">
        <v>0</v>
      </c>
      <c r="CI42" s="256">
        <v>0</v>
      </c>
      <c r="CJ42" s="247">
        <v>0</v>
      </c>
      <c r="CK42" s="247">
        <v>5000</v>
      </c>
      <c r="CL42" s="252">
        <v>0</v>
      </c>
      <c r="CN42" s="260">
        <v>0</v>
      </c>
      <c r="CO42" s="260">
        <v>0</v>
      </c>
      <c r="CP42" s="260">
        <v>0</v>
      </c>
      <c r="CQ42" s="260">
        <v>0</v>
      </c>
    </row>
    <row r="43" spans="1:95">
      <c r="A43" s="244" t="s">
        <v>48</v>
      </c>
      <c r="B43" s="245" t="s">
        <v>397</v>
      </c>
      <c r="C43" s="226">
        <v>30000</v>
      </c>
      <c r="D43" s="226">
        <v>17000</v>
      </c>
      <c r="E43" s="226">
        <v>42585</v>
      </c>
      <c r="F43" s="246">
        <v>78000</v>
      </c>
      <c r="G43" s="226">
        <v>48395.05</v>
      </c>
      <c r="H43" s="247">
        <v>2956.1232</v>
      </c>
      <c r="I43" s="248">
        <v>5561</v>
      </c>
      <c r="J43" s="249">
        <v>55990</v>
      </c>
      <c r="K43" s="226">
        <v>15000</v>
      </c>
      <c r="L43" s="249">
        <v>32148.799999999999</v>
      </c>
      <c r="M43" s="250">
        <v>15312</v>
      </c>
      <c r="N43" s="247"/>
      <c r="O43" s="226">
        <v>27638</v>
      </c>
      <c r="P43" s="247"/>
      <c r="Q43" s="250">
        <v>35488.400000000001</v>
      </c>
      <c r="R43" s="251"/>
      <c r="S43" s="250">
        <v>20000</v>
      </c>
      <c r="T43" s="249">
        <v>14496</v>
      </c>
      <c r="U43" s="249">
        <v>41384</v>
      </c>
      <c r="V43" s="249">
        <v>17603</v>
      </c>
      <c r="W43" s="226">
        <v>17525</v>
      </c>
      <c r="X43" s="249">
        <v>20109</v>
      </c>
      <c r="Y43" s="249">
        <v>13787</v>
      </c>
      <c r="Z43" s="249">
        <v>150205.4399</v>
      </c>
      <c r="AA43" s="248"/>
      <c r="AB43" s="249">
        <v>13517.0149</v>
      </c>
      <c r="AC43" s="252"/>
      <c r="AD43" s="249">
        <v>29300</v>
      </c>
      <c r="AE43" s="249">
        <v>13123</v>
      </c>
      <c r="AF43" s="283">
        <v>30000</v>
      </c>
      <c r="AG43" s="224">
        <v>36750</v>
      </c>
      <c r="AH43" s="249">
        <v>28860.588899999999</v>
      </c>
      <c r="AI43" s="226">
        <v>10000</v>
      </c>
      <c r="AJ43" s="226">
        <v>27735</v>
      </c>
      <c r="AK43" s="249">
        <v>10270</v>
      </c>
      <c r="AL43" s="249">
        <v>14150</v>
      </c>
      <c r="AM43" s="250">
        <v>33500</v>
      </c>
      <c r="AN43" s="249">
        <v>17629.995999999999</v>
      </c>
      <c r="AO43" s="249">
        <v>9610</v>
      </c>
      <c r="AP43" s="249">
        <v>20619</v>
      </c>
      <c r="AQ43" s="254">
        <v>16000</v>
      </c>
      <c r="AR43" s="254">
        <v>26328.2</v>
      </c>
      <c r="AS43" s="247"/>
      <c r="AT43" s="255">
        <v>20100</v>
      </c>
      <c r="AU43" s="247">
        <v>15000</v>
      </c>
      <c r="AV43" s="282"/>
      <c r="AW43" s="256">
        <v>21377</v>
      </c>
      <c r="AX43" s="256">
        <v>12250</v>
      </c>
      <c r="AY43" s="255">
        <v>12500</v>
      </c>
      <c r="AZ43" s="247">
        <v>38250.720000000001</v>
      </c>
      <c r="BA43" s="247">
        <v>77494.84</v>
      </c>
      <c r="BB43" s="247">
        <v>17443.38</v>
      </c>
      <c r="BC43" s="256">
        <v>15070.8161</v>
      </c>
      <c r="BD43" s="248">
        <v>77500</v>
      </c>
      <c r="BE43" s="247">
        <v>72932</v>
      </c>
      <c r="BF43" s="256"/>
      <c r="BG43" s="247">
        <v>28228</v>
      </c>
      <c r="BH43" s="255"/>
      <c r="BI43" s="255">
        <v>43443</v>
      </c>
      <c r="BJ43" s="257">
        <v>28724.48</v>
      </c>
      <c r="BK43" s="247">
        <v>66500</v>
      </c>
      <c r="BL43" s="252">
        <v>32007.5</v>
      </c>
      <c r="BM43" s="247">
        <v>27868</v>
      </c>
      <c r="BN43" s="247">
        <v>39753</v>
      </c>
      <c r="BO43" s="247">
        <v>58452.5</v>
      </c>
      <c r="BP43" s="247">
        <v>35000</v>
      </c>
      <c r="BQ43" s="258">
        <v>21930.961899999998</v>
      </c>
      <c r="BR43" s="255">
        <v>38000</v>
      </c>
      <c r="BS43" s="257">
        <v>9355</v>
      </c>
      <c r="BT43" s="255">
        <v>16500</v>
      </c>
      <c r="BU43" s="255">
        <v>12745</v>
      </c>
      <c r="BV43" s="256"/>
      <c r="BW43" s="248">
        <v>15630</v>
      </c>
      <c r="BX43" s="255">
        <v>23435</v>
      </c>
      <c r="BY43" s="247">
        <v>4896</v>
      </c>
      <c r="BZ43" s="247"/>
      <c r="CA43" s="247">
        <v>35197</v>
      </c>
      <c r="CB43" s="247">
        <v>20795</v>
      </c>
      <c r="CC43" s="255">
        <v>75170</v>
      </c>
      <c r="CD43" s="247">
        <v>18911.059799999999</v>
      </c>
      <c r="CE43" s="248">
        <v>25608</v>
      </c>
      <c r="CF43" s="247"/>
      <c r="CG43" s="247">
        <v>86300</v>
      </c>
      <c r="CH43" s="247">
        <v>79332</v>
      </c>
      <c r="CI43" s="256">
        <v>229999</v>
      </c>
      <c r="CJ43" s="247">
        <v>48790</v>
      </c>
      <c r="CK43" s="247">
        <v>63760</v>
      </c>
      <c r="CL43" s="252">
        <v>100000</v>
      </c>
      <c r="CN43" s="260">
        <v>0</v>
      </c>
      <c r="CO43" s="260">
        <v>0</v>
      </c>
      <c r="CP43" s="260">
        <v>0</v>
      </c>
      <c r="CQ43" s="260">
        <v>4573</v>
      </c>
    </row>
    <row r="44" spans="1:95">
      <c r="A44" s="244" t="s">
        <v>50</v>
      </c>
      <c r="B44" s="245" t="s">
        <v>398</v>
      </c>
      <c r="C44" s="226">
        <v>4500</v>
      </c>
      <c r="D44" s="226">
        <v>17000</v>
      </c>
      <c r="E44" s="226">
        <v>14175</v>
      </c>
      <c r="F44" s="246">
        <v>4360</v>
      </c>
      <c r="G44" s="226">
        <v>3000</v>
      </c>
      <c r="H44" s="247">
        <v>208.08</v>
      </c>
      <c r="I44" s="248">
        <v>1020</v>
      </c>
      <c r="J44" s="249">
        <v>1500</v>
      </c>
      <c r="K44" s="226">
        <v>11218</v>
      </c>
      <c r="L44" s="249">
        <v>3000</v>
      </c>
      <c r="M44" s="250">
        <v>260</v>
      </c>
      <c r="N44" s="247"/>
      <c r="O44" s="226">
        <v>0</v>
      </c>
      <c r="P44" s="247"/>
      <c r="Q44" s="250">
        <v>3000</v>
      </c>
      <c r="R44" s="251"/>
      <c r="S44" s="250">
        <v>6000</v>
      </c>
      <c r="T44" s="249">
        <v>5419</v>
      </c>
      <c r="U44" s="249">
        <v>5919</v>
      </c>
      <c r="V44" s="249">
        <v>5186</v>
      </c>
      <c r="W44" s="226">
        <v>8000</v>
      </c>
      <c r="X44" s="249">
        <v>3000</v>
      </c>
      <c r="Y44" s="249">
        <v>4303.9957999999997</v>
      </c>
      <c r="Z44" s="249">
        <v>16207.49</v>
      </c>
      <c r="AA44" s="248"/>
      <c r="AB44" s="249">
        <v>5081.8</v>
      </c>
      <c r="AC44" s="252"/>
      <c r="AD44" s="249">
        <v>16106</v>
      </c>
      <c r="AE44" s="249">
        <v>5300</v>
      </c>
      <c r="AF44" s="283">
        <v>11500</v>
      </c>
      <c r="AG44" s="224">
        <v>7200</v>
      </c>
      <c r="AH44" s="249">
        <v>3060.3</v>
      </c>
      <c r="AI44" s="226">
        <v>0</v>
      </c>
      <c r="AJ44" s="226">
        <v>4940</v>
      </c>
      <c r="AK44" s="249">
        <v>2570</v>
      </c>
      <c r="AL44" s="249">
        <v>2500</v>
      </c>
      <c r="AM44" s="250">
        <v>1000</v>
      </c>
      <c r="AN44" s="249">
        <v>1200</v>
      </c>
      <c r="AO44" s="249">
        <v>4800</v>
      </c>
      <c r="AP44" s="249">
        <v>2633</v>
      </c>
      <c r="AQ44" s="254">
        <v>1000</v>
      </c>
      <c r="AR44" s="254">
        <v>16136.04</v>
      </c>
      <c r="AS44" s="247"/>
      <c r="AT44" s="255">
        <v>2000</v>
      </c>
      <c r="AU44" s="247">
        <v>0</v>
      </c>
      <c r="AV44" s="247"/>
      <c r="AW44" s="256">
        <v>150</v>
      </c>
      <c r="AX44" s="256">
        <v>0</v>
      </c>
      <c r="AY44" s="255">
        <v>8500</v>
      </c>
      <c r="AZ44" s="247">
        <v>3600</v>
      </c>
      <c r="BA44" s="247">
        <v>9253</v>
      </c>
      <c r="BB44" s="247">
        <v>4000</v>
      </c>
      <c r="BC44" s="256">
        <v>3850</v>
      </c>
      <c r="BD44" s="248">
        <v>28000</v>
      </c>
      <c r="BE44" s="247">
        <v>53191.38</v>
      </c>
      <c r="BF44" s="256"/>
      <c r="BG44" s="247">
        <v>0</v>
      </c>
      <c r="BH44" s="255"/>
      <c r="BI44" s="255">
        <v>33360</v>
      </c>
      <c r="BJ44" s="257">
        <v>500</v>
      </c>
      <c r="BK44" s="247">
        <v>3375</v>
      </c>
      <c r="BL44" s="252">
        <v>1000</v>
      </c>
      <c r="BM44" s="247">
        <v>0</v>
      </c>
      <c r="BN44" s="247">
        <v>18910</v>
      </c>
      <c r="BO44" s="247">
        <v>3280</v>
      </c>
      <c r="BP44" s="247">
        <v>4740</v>
      </c>
      <c r="BQ44" s="258">
        <v>1574.8541</v>
      </c>
      <c r="BR44" s="255">
        <v>4500</v>
      </c>
      <c r="BS44" s="257">
        <v>1700</v>
      </c>
      <c r="BT44" s="255">
        <v>2000</v>
      </c>
      <c r="BU44" s="255">
        <v>100</v>
      </c>
      <c r="BV44" s="256"/>
      <c r="BW44" s="248">
        <v>7300</v>
      </c>
      <c r="BX44" s="255">
        <v>4000</v>
      </c>
      <c r="BY44" s="247">
        <v>200</v>
      </c>
      <c r="BZ44" s="247"/>
      <c r="CA44" s="247">
        <v>10990</v>
      </c>
      <c r="CB44" s="247">
        <v>800</v>
      </c>
      <c r="CC44" s="255">
        <v>8378</v>
      </c>
      <c r="CD44" s="247">
        <v>4218</v>
      </c>
      <c r="CE44" s="248">
        <v>2160</v>
      </c>
      <c r="CF44" s="247"/>
      <c r="CG44" s="247">
        <v>48500</v>
      </c>
      <c r="CH44" s="247">
        <v>10250</v>
      </c>
      <c r="CI44" s="256">
        <v>30000</v>
      </c>
      <c r="CJ44" s="247">
        <v>0</v>
      </c>
      <c r="CK44" s="247">
        <v>9680</v>
      </c>
      <c r="CL44" s="252">
        <v>6000</v>
      </c>
      <c r="CN44" s="260">
        <v>0</v>
      </c>
      <c r="CO44" s="260">
        <v>0</v>
      </c>
      <c r="CP44" s="260">
        <v>0</v>
      </c>
      <c r="CQ44" s="260">
        <v>0</v>
      </c>
    </row>
    <row r="45" spans="1:95">
      <c r="A45" s="244" t="s">
        <v>52</v>
      </c>
      <c r="B45" s="245" t="s">
        <v>399</v>
      </c>
      <c r="C45" s="226">
        <v>6750</v>
      </c>
      <c r="D45" s="226">
        <v>2500</v>
      </c>
      <c r="E45" s="226">
        <v>6000</v>
      </c>
      <c r="F45" s="246">
        <v>57280</v>
      </c>
      <c r="G45" s="226">
        <v>35600</v>
      </c>
      <c r="H45" s="247">
        <v>208.08</v>
      </c>
      <c r="I45" s="248">
        <v>39650.400000000001</v>
      </c>
      <c r="J45" s="249">
        <v>55989.05</v>
      </c>
      <c r="K45" s="226">
        <v>29008</v>
      </c>
      <c r="L45" s="249">
        <v>42600</v>
      </c>
      <c r="M45" s="250">
        <v>12300</v>
      </c>
      <c r="N45" s="247"/>
      <c r="O45" s="226">
        <v>74425</v>
      </c>
      <c r="P45" s="247"/>
      <c r="Q45" s="250">
        <v>36125.620000000003</v>
      </c>
      <c r="R45" s="251"/>
      <c r="S45" s="250">
        <v>62564</v>
      </c>
      <c r="T45" s="249">
        <v>45247.172100000003</v>
      </c>
      <c r="U45" s="249">
        <v>56131</v>
      </c>
      <c r="V45" s="249">
        <v>54493</v>
      </c>
      <c r="W45" s="226">
        <v>40000</v>
      </c>
      <c r="X45" s="249">
        <v>28250</v>
      </c>
      <c r="Y45" s="249">
        <v>27406</v>
      </c>
      <c r="Z45" s="249">
        <v>13822.22</v>
      </c>
      <c r="AA45" s="248"/>
      <c r="AB45" s="249">
        <v>26146</v>
      </c>
      <c r="AC45" s="252"/>
      <c r="AD45" s="249">
        <v>5000</v>
      </c>
      <c r="AE45" s="249">
        <v>1725</v>
      </c>
      <c r="AF45" s="283">
        <v>65500</v>
      </c>
      <c r="AG45" s="224">
        <v>75178</v>
      </c>
      <c r="AH45" s="249">
        <v>36573.918599999997</v>
      </c>
      <c r="AI45" s="226">
        <v>3350</v>
      </c>
      <c r="AJ45" s="226">
        <v>65372</v>
      </c>
      <c r="AK45" s="249">
        <v>21830</v>
      </c>
      <c r="AL45" s="249">
        <v>29200</v>
      </c>
      <c r="AM45" s="250">
        <v>3700</v>
      </c>
      <c r="AN45" s="249">
        <v>1546.4994999999999</v>
      </c>
      <c r="AO45" s="249">
        <v>27787.439999999999</v>
      </c>
      <c r="AP45" s="249">
        <v>66950</v>
      </c>
      <c r="AQ45" s="254">
        <v>28300</v>
      </c>
      <c r="AR45" s="254">
        <v>7057.06</v>
      </c>
      <c r="AS45" s="247"/>
      <c r="AT45" s="255">
        <v>11175</v>
      </c>
      <c r="AU45" s="247">
        <v>53244</v>
      </c>
      <c r="AV45" s="282"/>
      <c r="AW45" s="256">
        <v>43000</v>
      </c>
      <c r="AX45" s="256">
        <v>1100</v>
      </c>
      <c r="AY45" s="255">
        <v>48307.100000000006</v>
      </c>
      <c r="AZ45" s="247">
        <v>51315</v>
      </c>
      <c r="BA45" s="247">
        <v>74353</v>
      </c>
      <c r="BB45" s="247">
        <v>40022</v>
      </c>
      <c r="BC45" s="256">
        <v>1000</v>
      </c>
      <c r="BD45" s="248">
        <v>10400</v>
      </c>
      <c r="BE45" s="247">
        <v>45644</v>
      </c>
      <c r="BF45" s="256"/>
      <c r="BG45" s="247">
        <v>42750</v>
      </c>
      <c r="BH45" s="255"/>
      <c r="BI45" s="255">
        <v>86390</v>
      </c>
      <c r="BJ45" s="257">
        <v>53500</v>
      </c>
      <c r="BK45" s="247">
        <v>37000</v>
      </c>
      <c r="BL45" s="252">
        <v>5561.1</v>
      </c>
      <c r="BM45" s="247">
        <v>2200</v>
      </c>
      <c r="BN45" s="247">
        <v>8240</v>
      </c>
      <c r="BO45" s="247">
        <v>14620</v>
      </c>
      <c r="BP45" s="247">
        <v>25900.000000000004</v>
      </c>
      <c r="BQ45" s="258">
        <v>3520.4964</v>
      </c>
      <c r="BR45" s="255">
        <v>57600</v>
      </c>
      <c r="BS45" s="257">
        <v>25525</v>
      </c>
      <c r="BT45" s="255">
        <v>24105</v>
      </c>
      <c r="BU45" s="255">
        <v>39600</v>
      </c>
      <c r="BV45" s="256"/>
      <c r="BW45" s="248">
        <v>5680</v>
      </c>
      <c r="BX45" s="255">
        <v>3250</v>
      </c>
      <c r="BY45" s="247">
        <v>12106</v>
      </c>
      <c r="BZ45" s="247"/>
      <c r="CA45" s="247">
        <v>29764</v>
      </c>
      <c r="CB45" s="247">
        <v>52666</v>
      </c>
      <c r="CC45" s="255">
        <v>46540</v>
      </c>
      <c r="CD45" s="247">
        <v>58470.48</v>
      </c>
      <c r="CE45" s="248">
        <v>19300</v>
      </c>
      <c r="CF45" s="247"/>
      <c r="CG45" s="247">
        <v>155385</v>
      </c>
      <c r="CH45" s="247">
        <v>101650</v>
      </c>
      <c r="CI45" s="256">
        <v>184700</v>
      </c>
      <c r="CJ45" s="247">
        <v>65500</v>
      </c>
      <c r="CK45" s="247">
        <v>203500</v>
      </c>
      <c r="CL45" s="252">
        <v>82068</v>
      </c>
      <c r="CN45" s="260">
        <v>0</v>
      </c>
      <c r="CO45" s="260">
        <v>0</v>
      </c>
      <c r="CP45" s="260">
        <v>0</v>
      </c>
      <c r="CQ45" s="260">
        <v>5633</v>
      </c>
    </row>
    <row r="46" spans="1:95">
      <c r="A46" s="244" t="s">
        <v>54</v>
      </c>
      <c r="B46" s="245" t="s">
        <v>400</v>
      </c>
      <c r="C46" s="226">
        <v>5700</v>
      </c>
      <c r="D46" s="226">
        <v>1750</v>
      </c>
      <c r="E46" s="226">
        <v>5000</v>
      </c>
      <c r="F46" s="246">
        <v>10500</v>
      </c>
      <c r="G46" s="226">
        <v>9000</v>
      </c>
      <c r="H46" s="247">
        <v>0</v>
      </c>
      <c r="I46" s="248">
        <v>5100</v>
      </c>
      <c r="J46" s="249">
        <v>13199</v>
      </c>
      <c r="K46" s="226">
        <v>6000</v>
      </c>
      <c r="L46" s="249">
        <v>4500</v>
      </c>
      <c r="M46" s="250">
        <v>3000</v>
      </c>
      <c r="N46" s="247"/>
      <c r="O46" s="226">
        <v>7120</v>
      </c>
      <c r="P46" s="247"/>
      <c r="Q46" s="250">
        <v>3774</v>
      </c>
      <c r="R46" s="251"/>
      <c r="S46" s="250">
        <v>2700</v>
      </c>
      <c r="T46" s="249">
        <v>6732</v>
      </c>
      <c r="U46" s="249">
        <v>11052</v>
      </c>
      <c r="V46" s="249">
        <v>9500</v>
      </c>
      <c r="W46" s="226">
        <v>3000</v>
      </c>
      <c r="X46" s="249">
        <v>3000</v>
      </c>
      <c r="Y46" s="249">
        <v>2300</v>
      </c>
      <c r="Z46" s="249">
        <v>13000</v>
      </c>
      <c r="AA46" s="248"/>
      <c r="AB46" s="249">
        <v>6630</v>
      </c>
      <c r="AC46" s="252"/>
      <c r="AD46" s="249">
        <v>7300</v>
      </c>
      <c r="AE46" s="249">
        <v>7000</v>
      </c>
      <c r="AF46" s="283">
        <v>15000</v>
      </c>
      <c r="AG46" s="224">
        <v>17000</v>
      </c>
      <c r="AH46" s="249">
        <v>3000</v>
      </c>
      <c r="AI46" s="226">
        <v>3500</v>
      </c>
      <c r="AJ46" s="226">
        <v>3500</v>
      </c>
      <c r="AK46" s="249">
        <v>2750</v>
      </c>
      <c r="AL46" s="249">
        <v>4125</v>
      </c>
      <c r="AM46" s="250">
        <v>3500</v>
      </c>
      <c r="AN46" s="249">
        <v>3814.96</v>
      </c>
      <c r="AO46" s="249">
        <v>4080</v>
      </c>
      <c r="AP46" s="249">
        <v>5950</v>
      </c>
      <c r="AQ46" s="254">
        <v>3400</v>
      </c>
      <c r="AR46" s="254">
        <v>4681.8</v>
      </c>
      <c r="AS46" s="247"/>
      <c r="AT46" s="255">
        <v>10000</v>
      </c>
      <c r="AU46" s="247">
        <v>8600</v>
      </c>
      <c r="AV46" s="282"/>
      <c r="AW46" s="256">
        <v>6240</v>
      </c>
      <c r="AX46" s="256">
        <v>1500</v>
      </c>
      <c r="AY46" s="255">
        <v>4000</v>
      </c>
      <c r="AZ46" s="247">
        <v>13836</v>
      </c>
      <c r="BA46" s="247">
        <v>6372</v>
      </c>
      <c r="BB46" s="247">
        <v>3060</v>
      </c>
      <c r="BC46" s="256">
        <v>3200</v>
      </c>
      <c r="BD46" s="248">
        <v>35000</v>
      </c>
      <c r="BE46" s="247">
        <v>8000</v>
      </c>
      <c r="BF46" s="256"/>
      <c r="BG46" s="247">
        <v>6000</v>
      </c>
      <c r="BH46" s="255"/>
      <c r="BI46" s="255">
        <v>17915</v>
      </c>
      <c r="BJ46" s="257">
        <v>5000</v>
      </c>
      <c r="BK46" s="247">
        <v>4000</v>
      </c>
      <c r="BL46" s="252">
        <v>7992.4</v>
      </c>
      <c r="BM46" s="247">
        <v>2000</v>
      </c>
      <c r="BN46" s="247">
        <v>4850</v>
      </c>
      <c r="BO46" s="247">
        <v>8115.12</v>
      </c>
      <c r="BP46" s="247">
        <v>5000</v>
      </c>
      <c r="BQ46" s="258">
        <v>7728.5654000000004</v>
      </c>
      <c r="BR46" s="255">
        <v>8800</v>
      </c>
      <c r="BS46" s="257">
        <v>5304</v>
      </c>
      <c r="BT46" s="255">
        <v>4000</v>
      </c>
      <c r="BU46" s="255">
        <v>3550</v>
      </c>
      <c r="BV46" s="256"/>
      <c r="BW46" s="248">
        <v>3000</v>
      </c>
      <c r="BX46" s="255">
        <v>6750</v>
      </c>
      <c r="BY46" s="247">
        <v>2500</v>
      </c>
      <c r="BZ46" s="247"/>
      <c r="CA46" s="247">
        <v>13400</v>
      </c>
      <c r="CB46" s="247">
        <v>13500</v>
      </c>
      <c r="CC46" s="255">
        <v>10700</v>
      </c>
      <c r="CD46" s="247">
        <v>5000</v>
      </c>
      <c r="CE46" s="248">
        <v>5000</v>
      </c>
      <c r="CF46" s="247"/>
      <c r="CG46" s="247">
        <v>8500</v>
      </c>
      <c r="CH46" s="247">
        <v>5585</v>
      </c>
      <c r="CI46" s="256">
        <v>21000</v>
      </c>
      <c r="CJ46" s="247">
        <v>600</v>
      </c>
      <c r="CK46" s="247">
        <v>15951</v>
      </c>
      <c r="CL46" s="252">
        <v>25000</v>
      </c>
      <c r="CN46" s="260">
        <v>0</v>
      </c>
      <c r="CO46" s="260">
        <v>0</v>
      </c>
      <c r="CP46" s="260">
        <v>0</v>
      </c>
      <c r="CQ46" s="260">
        <v>3220</v>
      </c>
    </row>
    <row r="47" spans="1:95">
      <c r="A47" s="244" t="s">
        <v>56</v>
      </c>
      <c r="B47" s="245" t="s">
        <v>55</v>
      </c>
      <c r="C47" s="226">
        <v>38000</v>
      </c>
      <c r="D47" s="226">
        <v>22908</v>
      </c>
      <c r="E47" s="226">
        <v>83000</v>
      </c>
      <c r="F47" s="246">
        <v>108922</v>
      </c>
      <c r="G47" s="226">
        <v>77213.850000000006</v>
      </c>
      <c r="H47" s="247">
        <v>0</v>
      </c>
      <c r="I47" s="248">
        <v>51250</v>
      </c>
      <c r="J47" s="249">
        <v>32653</v>
      </c>
      <c r="K47" s="226">
        <v>34000</v>
      </c>
      <c r="L47" s="249">
        <v>51500</v>
      </c>
      <c r="M47" s="250">
        <v>18000</v>
      </c>
      <c r="N47" s="247"/>
      <c r="O47" s="226">
        <v>108950</v>
      </c>
      <c r="P47" s="247"/>
      <c r="Q47" s="250">
        <v>49144</v>
      </c>
      <c r="R47" s="251"/>
      <c r="S47" s="250">
        <v>54840</v>
      </c>
      <c r="T47" s="249">
        <v>45000</v>
      </c>
      <c r="U47" s="249">
        <v>73440</v>
      </c>
      <c r="V47" s="249">
        <v>43330</v>
      </c>
      <c r="W47" s="226">
        <v>35000</v>
      </c>
      <c r="X47" s="249">
        <v>29000</v>
      </c>
      <c r="Y47" s="249">
        <v>44402</v>
      </c>
      <c r="Z47" s="249">
        <v>165000</v>
      </c>
      <c r="AA47" s="248"/>
      <c r="AB47" s="249">
        <v>34340</v>
      </c>
      <c r="AC47" s="252"/>
      <c r="AD47" s="249">
        <v>109850</v>
      </c>
      <c r="AE47" s="249">
        <v>27000</v>
      </c>
      <c r="AF47" s="283">
        <v>120000</v>
      </c>
      <c r="AG47" s="224">
        <v>91500</v>
      </c>
      <c r="AH47" s="249">
        <v>45497</v>
      </c>
      <c r="AI47" s="226">
        <v>47000</v>
      </c>
      <c r="AJ47" s="226">
        <v>119800</v>
      </c>
      <c r="AK47" s="249">
        <v>33000</v>
      </c>
      <c r="AL47" s="249">
        <v>49500</v>
      </c>
      <c r="AM47" s="250">
        <v>67500</v>
      </c>
      <c r="AN47" s="249">
        <v>21500</v>
      </c>
      <c r="AO47" s="249">
        <v>30399.62</v>
      </c>
      <c r="AP47" s="249">
        <v>61015</v>
      </c>
      <c r="AQ47" s="254">
        <v>26500</v>
      </c>
      <c r="AR47" s="254">
        <v>58262.400000000001</v>
      </c>
      <c r="AS47" s="247"/>
      <c r="AT47" s="255">
        <v>69000</v>
      </c>
      <c r="AU47" s="247">
        <v>30070</v>
      </c>
      <c r="AV47" s="282"/>
      <c r="AW47" s="256">
        <v>88000</v>
      </c>
      <c r="AX47" s="256">
        <v>18000</v>
      </c>
      <c r="AY47" s="255">
        <v>46000</v>
      </c>
      <c r="AZ47" s="247">
        <v>61568.105499999998</v>
      </c>
      <c r="BA47" s="247">
        <v>65416</v>
      </c>
      <c r="BB47" s="247">
        <v>31560</v>
      </c>
      <c r="BC47" s="256">
        <v>45000</v>
      </c>
      <c r="BD47" s="248">
        <v>183000</v>
      </c>
      <c r="BE47" s="247">
        <v>85000</v>
      </c>
      <c r="BF47" s="256"/>
      <c r="BG47" s="247">
        <v>55000</v>
      </c>
      <c r="BH47" s="255"/>
      <c r="BI47" s="255">
        <v>75688</v>
      </c>
      <c r="BJ47" s="257">
        <v>65000</v>
      </c>
      <c r="BK47" s="247">
        <v>53000</v>
      </c>
      <c r="BL47" s="252">
        <v>72828</v>
      </c>
      <c r="BM47" s="247">
        <v>29000</v>
      </c>
      <c r="BN47" s="247">
        <v>36000</v>
      </c>
      <c r="BO47" s="247">
        <v>59670</v>
      </c>
      <c r="BP47" s="247">
        <v>36000</v>
      </c>
      <c r="BQ47" s="258">
        <v>46369.967600000004</v>
      </c>
      <c r="BR47" s="255">
        <v>49000</v>
      </c>
      <c r="BS47" s="257">
        <v>21220</v>
      </c>
      <c r="BT47" s="255">
        <v>35500</v>
      </c>
      <c r="BU47" s="255">
        <v>49100</v>
      </c>
      <c r="BV47" s="256"/>
      <c r="BW47" s="248">
        <v>44000</v>
      </c>
      <c r="BX47" s="255">
        <v>36630</v>
      </c>
      <c r="BY47" s="247">
        <v>23500</v>
      </c>
      <c r="BZ47" s="247"/>
      <c r="CA47" s="247">
        <v>101500</v>
      </c>
      <c r="CB47" s="247">
        <v>97982</v>
      </c>
      <c r="CC47" s="255">
        <v>200000</v>
      </c>
      <c r="CD47" s="247">
        <v>63000</v>
      </c>
      <c r="CE47" s="248">
        <v>26000</v>
      </c>
      <c r="CF47" s="247"/>
      <c r="CG47" s="247">
        <v>185000</v>
      </c>
      <c r="CH47" s="247">
        <v>141000</v>
      </c>
      <c r="CI47" s="256">
        <v>193200</v>
      </c>
      <c r="CJ47" s="247">
        <v>38000</v>
      </c>
      <c r="CK47" s="247">
        <v>356420</v>
      </c>
      <c r="CL47" s="252">
        <v>150000</v>
      </c>
      <c r="CN47" s="260">
        <v>0</v>
      </c>
      <c r="CO47" s="260">
        <v>0</v>
      </c>
      <c r="CP47" s="260">
        <v>0</v>
      </c>
      <c r="CQ47" s="260">
        <v>19530</v>
      </c>
    </row>
    <row r="48" spans="1:95">
      <c r="A48" s="244" t="s">
        <v>58</v>
      </c>
      <c r="B48" s="245" t="s">
        <v>57</v>
      </c>
      <c r="C48" s="226">
        <v>98052</v>
      </c>
      <c r="D48" s="226">
        <v>0</v>
      </c>
      <c r="E48" s="226">
        <v>0</v>
      </c>
      <c r="F48" s="246">
        <v>0</v>
      </c>
      <c r="G48" s="226">
        <v>0</v>
      </c>
      <c r="H48" s="247">
        <v>0</v>
      </c>
      <c r="I48" s="248">
        <v>0</v>
      </c>
      <c r="J48" s="249">
        <v>14601.6</v>
      </c>
      <c r="K48" s="226">
        <v>3682</v>
      </c>
      <c r="L48" s="249">
        <v>4680</v>
      </c>
      <c r="M48" s="250">
        <v>3001</v>
      </c>
      <c r="N48" s="247"/>
      <c r="O48" s="226">
        <v>36300</v>
      </c>
      <c r="P48" s="247"/>
      <c r="Q48" s="250">
        <v>9592</v>
      </c>
      <c r="R48" s="251"/>
      <c r="S48" s="250">
        <v>5023</v>
      </c>
      <c r="T48" s="249">
        <v>24100</v>
      </c>
      <c r="U48" s="249">
        <v>24100</v>
      </c>
      <c r="V48" s="249">
        <v>47880</v>
      </c>
      <c r="W48" s="226">
        <v>35743</v>
      </c>
      <c r="X48" s="249">
        <v>5652</v>
      </c>
      <c r="Y48" s="249">
        <v>25244</v>
      </c>
      <c r="Z48" s="249">
        <v>134207.76</v>
      </c>
      <c r="AA48" s="248"/>
      <c r="AB48" s="249">
        <v>25000</v>
      </c>
      <c r="AC48" s="252"/>
      <c r="AD48" s="249">
        <v>62600</v>
      </c>
      <c r="AE48" s="249">
        <v>21150</v>
      </c>
      <c r="AF48" s="283">
        <v>69734</v>
      </c>
      <c r="AG48" s="224">
        <v>28742</v>
      </c>
      <c r="AH48" s="249">
        <v>60857.78</v>
      </c>
      <c r="AI48" s="226">
        <v>40858</v>
      </c>
      <c r="AJ48" s="226">
        <v>51597</v>
      </c>
      <c r="AK48" s="249">
        <v>23451</v>
      </c>
      <c r="AL48" s="249">
        <v>23451</v>
      </c>
      <c r="AM48" s="250">
        <v>30600</v>
      </c>
      <c r="AN48" s="249">
        <v>21000</v>
      </c>
      <c r="AO48" s="249">
        <v>23550</v>
      </c>
      <c r="AP48" s="249">
        <v>31500</v>
      </c>
      <c r="AQ48" s="254">
        <v>4337</v>
      </c>
      <c r="AR48" s="254">
        <v>28200</v>
      </c>
      <c r="AS48" s="247"/>
      <c r="AT48" s="255">
        <v>68309</v>
      </c>
      <c r="AU48" s="247">
        <v>16972</v>
      </c>
      <c r="AV48" s="282"/>
      <c r="AW48" s="256">
        <v>5772</v>
      </c>
      <c r="AX48" s="256">
        <v>1905</v>
      </c>
      <c r="AY48" s="255">
        <v>36600</v>
      </c>
      <c r="AZ48" s="247">
        <v>19200</v>
      </c>
      <c r="BA48" s="247">
        <v>19200</v>
      </c>
      <c r="BB48" s="247">
        <v>5406</v>
      </c>
      <c r="BC48" s="256">
        <v>36557</v>
      </c>
      <c r="BD48" s="248">
        <v>43299</v>
      </c>
      <c r="BE48" s="247">
        <v>8417</v>
      </c>
      <c r="BF48" s="256"/>
      <c r="BG48" s="247">
        <v>0</v>
      </c>
      <c r="BH48" s="255"/>
      <c r="BI48" s="255">
        <v>56190</v>
      </c>
      <c r="BJ48" s="257">
        <v>14000</v>
      </c>
      <c r="BK48" s="247">
        <v>5834</v>
      </c>
      <c r="BL48" s="252">
        <v>7426</v>
      </c>
      <c r="BM48" s="247">
        <v>3484</v>
      </c>
      <c r="BN48" s="247">
        <v>8095</v>
      </c>
      <c r="BO48" s="247">
        <v>5024.87</v>
      </c>
      <c r="BP48" s="247">
        <v>5694</v>
      </c>
      <c r="BQ48" s="258">
        <v>14477</v>
      </c>
      <c r="BR48" s="255">
        <v>29111</v>
      </c>
      <c r="BS48" s="257">
        <v>4336</v>
      </c>
      <c r="BT48" s="255">
        <v>3994</v>
      </c>
      <c r="BU48" s="255">
        <v>3682</v>
      </c>
      <c r="BV48" s="256"/>
      <c r="BW48" s="248">
        <v>4243</v>
      </c>
      <c r="BX48" s="255">
        <v>30239</v>
      </c>
      <c r="BY48" s="247">
        <v>4992</v>
      </c>
      <c r="BZ48" s="247"/>
      <c r="CA48" s="247">
        <v>63600</v>
      </c>
      <c r="CB48" s="247">
        <v>37500</v>
      </c>
      <c r="CC48" s="255">
        <v>111720</v>
      </c>
      <c r="CD48" s="247">
        <v>41400</v>
      </c>
      <c r="CE48" s="248">
        <v>22904</v>
      </c>
      <c r="CF48" s="247"/>
      <c r="CG48" s="247">
        <v>31090</v>
      </c>
      <c r="CH48" s="247">
        <v>72778</v>
      </c>
      <c r="CI48" s="256">
        <v>64272</v>
      </c>
      <c r="CJ48" s="247">
        <v>14510</v>
      </c>
      <c r="CK48" s="247">
        <v>43730</v>
      </c>
      <c r="CL48" s="252">
        <v>22000</v>
      </c>
      <c r="CN48" s="260">
        <v>0</v>
      </c>
      <c r="CO48" s="260">
        <v>0</v>
      </c>
      <c r="CP48" s="260">
        <v>0</v>
      </c>
      <c r="CQ48" s="260">
        <v>0</v>
      </c>
    </row>
    <row r="49" spans="1:95" ht="15" thickBot="1">
      <c r="A49" s="244" t="s">
        <v>60</v>
      </c>
      <c r="B49" s="245" t="s">
        <v>401</v>
      </c>
      <c r="C49" s="226">
        <v>17550</v>
      </c>
      <c r="D49" s="226">
        <v>4278</v>
      </c>
      <c r="E49" s="226">
        <v>20993</v>
      </c>
      <c r="F49" s="246">
        <v>18632</v>
      </c>
      <c r="G49" s="226">
        <v>30786.6</v>
      </c>
      <c r="H49" s="247">
        <v>100670</v>
      </c>
      <c r="I49" s="248">
        <v>12255</v>
      </c>
      <c r="J49" s="249">
        <v>124244</v>
      </c>
      <c r="K49" s="226">
        <v>8022</v>
      </c>
      <c r="L49" s="249">
        <v>10256.683999999999</v>
      </c>
      <c r="M49" s="250">
        <v>3636</v>
      </c>
      <c r="N49" s="247"/>
      <c r="O49" s="226">
        <v>18456</v>
      </c>
      <c r="P49" s="247"/>
      <c r="Q49" s="250">
        <v>66700</v>
      </c>
      <c r="R49" s="251"/>
      <c r="S49" s="250">
        <v>15430</v>
      </c>
      <c r="T49" s="249">
        <v>11007</v>
      </c>
      <c r="U49" s="249">
        <v>10401</v>
      </c>
      <c r="V49" s="249">
        <v>19764.9997</v>
      </c>
      <c r="W49" s="226">
        <v>11936</v>
      </c>
      <c r="X49" s="249">
        <v>2886</v>
      </c>
      <c r="Y49" s="249">
        <v>8342</v>
      </c>
      <c r="Z49" s="249">
        <v>34175.263800000001</v>
      </c>
      <c r="AA49" s="248"/>
      <c r="AB49" s="249">
        <v>7959</v>
      </c>
      <c r="AC49" s="252"/>
      <c r="AD49" s="249">
        <v>38880</v>
      </c>
      <c r="AE49" s="249">
        <v>6820</v>
      </c>
      <c r="AF49" s="283">
        <v>24410</v>
      </c>
      <c r="AG49" s="224">
        <v>7450</v>
      </c>
      <c r="AH49" s="249">
        <v>14144.5</v>
      </c>
      <c r="AI49" s="226">
        <v>6204</v>
      </c>
      <c r="AJ49" s="226">
        <v>15988</v>
      </c>
      <c r="AK49" s="249">
        <v>11645</v>
      </c>
      <c r="AL49" s="249">
        <v>14485</v>
      </c>
      <c r="AM49" s="250">
        <v>20732</v>
      </c>
      <c r="AN49" s="249">
        <v>70052.67</v>
      </c>
      <c r="AO49" s="249">
        <v>14707.4</v>
      </c>
      <c r="AP49" s="249">
        <v>9875</v>
      </c>
      <c r="AQ49" s="254">
        <v>13265</v>
      </c>
      <c r="AR49" s="254">
        <v>16630.0157</v>
      </c>
      <c r="AS49" s="247"/>
      <c r="AT49" s="255">
        <v>16360</v>
      </c>
      <c r="AU49" s="247">
        <v>76895</v>
      </c>
      <c r="AV49" s="282"/>
      <c r="AW49" s="256">
        <v>92245</v>
      </c>
      <c r="AX49" s="256">
        <v>6077.62</v>
      </c>
      <c r="AY49" s="255">
        <v>13050</v>
      </c>
      <c r="AZ49" s="247">
        <v>19499</v>
      </c>
      <c r="BA49" s="247">
        <v>17699</v>
      </c>
      <c r="BB49" s="247">
        <v>67685</v>
      </c>
      <c r="BC49" s="256">
        <v>10837.3</v>
      </c>
      <c r="BD49" s="248">
        <v>55862</v>
      </c>
      <c r="BE49" s="247">
        <v>12170</v>
      </c>
      <c r="BF49" s="256"/>
      <c r="BG49" s="247">
        <v>72759.223599999998</v>
      </c>
      <c r="BH49" s="255"/>
      <c r="BI49" s="255">
        <v>21097.75</v>
      </c>
      <c r="BJ49" s="257">
        <v>10663</v>
      </c>
      <c r="BK49" s="247">
        <v>14475</v>
      </c>
      <c r="BL49" s="252">
        <v>12850</v>
      </c>
      <c r="BM49" s="247">
        <v>6712.0079999999998</v>
      </c>
      <c r="BN49" s="247">
        <v>22494</v>
      </c>
      <c r="BO49" s="247">
        <v>12594.8112</v>
      </c>
      <c r="BP49" s="247">
        <v>10414</v>
      </c>
      <c r="BQ49" s="258">
        <v>17575.934399999998</v>
      </c>
      <c r="BR49" s="255">
        <v>20530</v>
      </c>
      <c r="BS49" s="257">
        <v>10974.2</v>
      </c>
      <c r="BT49" s="255">
        <v>9427</v>
      </c>
      <c r="BU49" s="255">
        <v>10087</v>
      </c>
      <c r="BV49" s="256"/>
      <c r="BW49" s="248">
        <v>13295</v>
      </c>
      <c r="BX49" s="255">
        <v>12488</v>
      </c>
      <c r="BY49" s="247">
        <v>9370</v>
      </c>
      <c r="BZ49" s="247"/>
      <c r="CA49" s="247">
        <v>20179</v>
      </c>
      <c r="CB49" s="247">
        <v>11451</v>
      </c>
      <c r="CC49" s="255">
        <v>17465</v>
      </c>
      <c r="CD49" s="247">
        <v>10664.1</v>
      </c>
      <c r="CE49" s="248">
        <v>12090.1</v>
      </c>
      <c r="CF49" s="247"/>
      <c r="CG49" s="247">
        <v>50284.2</v>
      </c>
      <c r="CH49" s="247">
        <v>38445</v>
      </c>
      <c r="CI49" s="256">
        <v>142500</v>
      </c>
      <c r="CJ49" s="247">
        <v>88415</v>
      </c>
      <c r="CK49" s="247">
        <v>103898</v>
      </c>
      <c r="CL49" s="252">
        <v>50495</v>
      </c>
      <c r="CN49" s="260">
        <v>0</v>
      </c>
      <c r="CO49" s="260">
        <v>0</v>
      </c>
      <c r="CP49" s="260">
        <v>0</v>
      </c>
      <c r="CQ49" s="260">
        <v>3638</v>
      </c>
    </row>
    <row r="50" spans="1:95">
      <c r="A50" s="244" t="s">
        <v>62</v>
      </c>
      <c r="B50" s="245" t="s">
        <v>402</v>
      </c>
      <c r="C50" s="227">
        <v>39250</v>
      </c>
      <c r="D50" s="227">
        <v>18181</v>
      </c>
      <c r="E50" s="227">
        <v>58833</v>
      </c>
      <c r="F50" s="246">
        <v>105090</v>
      </c>
      <c r="G50" s="227">
        <v>93255.25</v>
      </c>
      <c r="H50" s="247">
        <v>18697.060000000001</v>
      </c>
      <c r="I50" s="248">
        <v>48172.980499999998</v>
      </c>
      <c r="J50" s="249">
        <v>205318.71</v>
      </c>
      <c r="K50" s="227">
        <v>69921</v>
      </c>
      <c r="L50" s="249">
        <v>47396.4617</v>
      </c>
      <c r="M50" s="250">
        <v>16479</v>
      </c>
      <c r="N50" s="247"/>
      <c r="O50" s="227">
        <v>72852</v>
      </c>
      <c r="P50" s="247"/>
      <c r="Q50" s="250">
        <v>99632</v>
      </c>
      <c r="R50" s="251"/>
      <c r="S50" s="250">
        <v>93276</v>
      </c>
      <c r="T50" s="249">
        <v>49505</v>
      </c>
      <c r="U50" s="249">
        <v>89234</v>
      </c>
      <c r="V50" s="249">
        <v>103038</v>
      </c>
      <c r="W50" s="227">
        <v>61000</v>
      </c>
      <c r="X50" s="249">
        <v>80536</v>
      </c>
      <c r="Y50" s="249">
        <v>56715</v>
      </c>
      <c r="Z50" s="249">
        <v>107110.65760000001</v>
      </c>
      <c r="AA50" s="248"/>
      <c r="AB50" s="249">
        <v>77884</v>
      </c>
      <c r="AC50" s="252"/>
      <c r="AD50" s="249">
        <v>79470</v>
      </c>
      <c r="AE50" s="249">
        <v>23769.5</v>
      </c>
      <c r="AF50" s="283">
        <v>59360</v>
      </c>
      <c r="AG50" s="224">
        <v>95960</v>
      </c>
      <c r="AH50" s="249">
        <v>26116.301800000001</v>
      </c>
      <c r="AI50" s="227">
        <v>84162</v>
      </c>
      <c r="AJ50" s="227">
        <v>87896</v>
      </c>
      <c r="AK50" s="249">
        <v>16385</v>
      </c>
      <c r="AL50" s="249">
        <v>61037</v>
      </c>
      <c r="AM50" s="250">
        <v>72793</v>
      </c>
      <c r="AN50" s="249">
        <v>73048.66</v>
      </c>
      <c r="AO50" s="249">
        <v>34180.464</v>
      </c>
      <c r="AP50" s="249">
        <v>62600</v>
      </c>
      <c r="AQ50" s="254">
        <v>47750.78</v>
      </c>
      <c r="AR50" s="254">
        <v>97738.909899999999</v>
      </c>
      <c r="AS50" s="247"/>
      <c r="AT50" s="255">
        <v>163580</v>
      </c>
      <c r="AU50" s="247">
        <v>77506.960000000006</v>
      </c>
      <c r="AV50" s="282"/>
      <c r="AW50" s="256">
        <v>107648.84600000001</v>
      </c>
      <c r="AX50" s="256">
        <v>60871</v>
      </c>
      <c r="AY50" s="255">
        <v>126922.65</v>
      </c>
      <c r="AZ50" s="247">
        <v>74082.34</v>
      </c>
      <c r="BA50" s="247">
        <v>131532.26439999999</v>
      </c>
      <c r="BB50" s="247">
        <v>64151</v>
      </c>
      <c r="BC50" s="256">
        <v>96157.072499999995</v>
      </c>
      <c r="BD50" s="248">
        <v>163360</v>
      </c>
      <c r="BE50" s="247">
        <v>107642.84</v>
      </c>
      <c r="BF50" s="256"/>
      <c r="BG50" s="247">
        <v>106215.3132</v>
      </c>
      <c r="BH50" s="255"/>
      <c r="BI50" s="255">
        <v>95878</v>
      </c>
      <c r="BJ50" s="257">
        <v>112175</v>
      </c>
      <c r="BK50" s="247">
        <v>120200</v>
      </c>
      <c r="BL50" s="252">
        <v>103291.0016</v>
      </c>
      <c r="BM50" s="247">
        <v>50735</v>
      </c>
      <c r="BN50" s="247">
        <v>108779.9994</v>
      </c>
      <c r="BO50" s="247">
        <v>83129.136599999998</v>
      </c>
      <c r="BP50" s="247">
        <v>100347.78571428571</v>
      </c>
      <c r="BQ50" s="258">
        <v>112652.6143</v>
      </c>
      <c r="BR50" s="255">
        <v>110835.5</v>
      </c>
      <c r="BS50" s="257">
        <v>65338.936500000003</v>
      </c>
      <c r="BT50" s="255">
        <v>49960</v>
      </c>
      <c r="BU50" s="255">
        <v>54787</v>
      </c>
      <c r="BV50" s="256"/>
      <c r="BW50" s="248">
        <v>63607.835200000001</v>
      </c>
      <c r="BX50" s="255">
        <v>65280</v>
      </c>
      <c r="BY50" s="247">
        <v>43456</v>
      </c>
      <c r="BZ50" s="247"/>
      <c r="CA50" s="247">
        <v>87223</v>
      </c>
      <c r="CB50" s="247">
        <v>55483</v>
      </c>
      <c r="CC50" s="255">
        <v>92921</v>
      </c>
      <c r="CD50" s="247">
        <v>31110.4035</v>
      </c>
      <c r="CE50" s="248">
        <v>59363.628700000001</v>
      </c>
      <c r="CF50" s="247"/>
      <c r="CG50" s="247">
        <v>282245.42359999998</v>
      </c>
      <c r="CH50" s="247">
        <v>160000</v>
      </c>
      <c r="CI50" s="256">
        <v>225554.64</v>
      </c>
      <c r="CJ50" s="247">
        <v>71413</v>
      </c>
      <c r="CK50" s="247">
        <v>210295.54519999999</v>
      </c>
      <c r="CL50" s="252">
        <v>182626.03649999999</v>
      </c>
      <c r="CN50" s="260">
        <v>0</v>
      </c>
      <c r="CO50" s="260">
        <v>0</v>
      </c>
      <c r="CP50" s="260">
        <v>0</v>
      </c>
      <c r="CQ50" s="260">
        <v>3500</v>
      </c>
    </row>
    <row r="51" spans="1:95">
      <c r="A51" s="244" t="s">
        <v>63</v>
      </c>
      <c r="B51" s="245" t="s">
        <v>403</v>
      </c>
      <c r="C51" s="228">
        <v>14468.666666666668</v>
      </c>
      <c r="D51" s="228">
        <v>6350</v>
      </c>
      <c r="E51" s="228">
        <v>14000</v>
      </c>
      <c r="F51" s="246">
        <v>36995</v>
      </c>
      <c r="G51" s="228">
        <v>27000</v>
      </c>
      <c r="H51" s="247">
        <v>10979.28</v>
      </c>
      <c r="I51" s="248">
        <v>22530</v>
      </c>
      <c r="J51" s="249">
        <v>17615</v>
      </c>
      <c r="K51" s="228">
        <v>13466</v>
      </c>
      <c r="L51" s="249">
        <v>13058.578</v>
      </c>
      <c r="M51" s="250">
        <v>16637</v>
      </c>
      <c r="N51" s="247"/>
      <c r="O51" s="228">
        <v>9845</v>
      </c>
      <c r="P51" s="247"/>
      <c r="Q51" s="250">
        <v>18632.599999999999</v>
      </c>
      <c r="R51" s="251"/>
      <c r="S51" s="250">
        <v>28400</v>
      </c>
      <c r="T51" s="249">
        <v>15136</v>
      </c>
      <c r="U51" s="249">
        <v>14364</v>
      </c>
      <c r="V51" s="249">
        <v>9219</v>
      </c>
      <c r="W51" s="228">
        <v>23745</v>
      </c>
      <c r="X51" s="249">
        <v>12836</v>
      </c>
      <c r="Y51" s="249">
        <v>8365</v>
      </c>
      <c r="Z51" s="249">
        <v>35385.644</v>
      </c>
      <c r="AA51" s="248"/>
      <c r="AB51" s="249">
        <v>9039.2888000000003</v>
      </c>
      <c r="AC51" s="252"/>
      <c r="AD51" s="249">
        <v>25818</v>
      </c>
      <c r="AE51" s="249">
        <v>15464</v>
      </c>
      <c r="AF51" s="283">
        <v>8341</v>
      </c>
      <c r="AG51" s="224">
        <v>19447</v>
      </c>
      <c r="AH51" s="249">
        <v>20988.4401</v>
      </c>
      <c r="AI51" s="228">
        <v>6580</v>
      </c>
      <c r="AJ51" s="228">
        <v>24630</v>
      </c>
      <c r="AK51" s="249">
        <v>6706</v>
      </c>
      <c r="AL51" s="249">
        <v>15691</v>
      </c>
      <c r="AM51" s="250">
        <v>16400</v>
      </c>
      <c r="AN51" s="249">
        <v>17004</v>
      </c>
      <c r="AO51" s="249">
        <v>9219.9336000000003</v>
      </c>
      <c r="AP51" s="249">
        <v>16500</v>
      </c>
      <c r="AQ51" s="254">
        <v>12855</v>
      </c>
      <c r="AR51" s="254">
        <v>38180</v>
      </c>
      <c r="AS51" s="247"/>
      <c r="AT51" s="255">
        <v>14995</v>
      </c>
      <c r="AU51" s="247">
        <v>18264</v>
      </c>
      <c r="AV51" s="282"/>
      <c r="AW51" s="256">
        <v>12450</v>
      </c>
      <c r="AX51" s="256">
        <v>9307</v>
      </c>
      <c r="AY51" s="255">
        <v>10125</v>
      </c>
      <c r="AZ51" s="247">
        <v>8600.6995999999999</v>
      </c>
      <c r="BA51" s="247">
        <v>22912.838400000001</v>
      </c>
      <c r="BB51" s="247">
        <v>10080</v>
      </c>
      <c r="BC51" s="256">
        <v>11282</v>
      </c>
      <c r="BD51" s="248">
        <v>20560.099999999999</v>
      </c>
      <c r="BE51" s="247">
        <v>19989.439999999999</v>
      </c>
      <c r="BF51" s="256"/>
      <c r="BG51" s="247">
        <v>5742</v>
      </c>
      <c r="BH51" s="255"/>
      <c r="BI51" s="255">
        <v>15690</v>
      </c>
      <c r="BJ51" s="257">
        <v>15528.080099999999</v>
      </c>
      <c r="BK51" s="247">
        <v>14050</v>
      </c>
      <c r="BL51" s="252">
        <v>21884.1</v>
      </c>
      <c r="BM51" s="247">
        <v>8965</v>
      </c>
      <c r="BN51" s="247">
        <v>19694.817999999999</v>
      </c>
      <c r="BO51" s="247">
        <v>15781</v>
      </c>
      <c r="BP51" s="247">
        <v>12595</v>
      </c>
      <c r="BQ51" s="258">
        <v>19737.150099999999</v>
      </c>
      <c r="BR51" s="255">
        <v>24200</v>
      </c>
      <c r="BS51" s="257">
        <v>9619.2816000000003</v>
      </c>
      <c r="BT51" s="255">
        <v>10048</v>
      </c>
      <c r="BU51" s="255">
        <v>13949</v>
      </c>
      <c r="BV51" s="256"/>
      <c r="BW51" s="248">
        <v>13144.2606</v>
      </c>
      <c r="BX51" s="255">
        <v>21907</v>
      </c>
      <c r="BY51" s="247">
        <v>8000</v>
      </c>
      <c r="BZ51" s="247"/>
      <c r="CA51" s="247">
        <v>13434</v>
      </c>
      <c r="CB51" s="247">
        <v>17910</v>
      </c>
      <c r="CC51" s="255">
        <v>15895</v>
      </c>
      <c r="CD51" s="247">
        <v>21078.504000000001</v>
      </c>
      <c r="CE51" s="248">
        <v>15046.420400000001</v>
      </c>
      <c r="CF51" s="247"/>
      <c r="CG51" s="247">
        <v>78788</v>
      </c>
      <c r="CH51" s="247">
        <v>94471</v>
      </c>
      <c r="CI51" s="256">
        <v>175500</v>
      </c>
      <c r="CJ51" s="247">
        <v>10415</v>
      </c>
      <c r="CK51" s="247">
        <v>86642</v>
      </c>
      <c r="CL51" s="252">
        <v>81050</v>
      </c>
      <c r="CN51" s="260">
        <v>0</v>
      </c>
      <c r="CO51" s="260">
        <v>0</v>
      </c>
      <c r="CP51" s="260">
        <v>0</v>
      </c>
      <c r="CQ51" s="260">
        <v>798</v>
      </c>
    </row>
    <row r="52" spans="1:95">
      <c r="A52" s="244" t="s">
        <v>65</v>
      </c>
      <c r="B52" s="245" t="s">
        <v>404</v>
      </c>
      <c r="C52" s="228">
        <v>0</v>
      </c>
      <c r="D52" s="228">
        <v>0</v>
      </c>
      <c r="E52" s="228">
        <v>1200</v>
      </c>
      <c r="F52" s="246">
        <v>0</v>
      </c>
      <c r="G52" s="228">
        <v>0</v>
      </c>
      <c r="H52" s="247">
        <v>4000</v>
      </c>
      <c r="I52" s="248">
        <v>11000</v>
      </c>
      <c r="J52" s="249">
        <v>0</v>
      </c>
      <c r="K52" s="228">
        <v>0</v>
      </c>
      <c r="L52" s="249">
        <v>0</v>
      </c>
      <c r="M52" s="250">
        <v>0</v>
      </c>
      <c r="N52" s="247"/>
      <c r="O52" s="228">
        <v>0</v>
      </c>
      <c r="P52" s="247"/>
      <c r="Q52" s="250">
        <v>0</v>
      </c>
      <c r="R52" s="251"/>
      <c r="S52" s="250">
        <v>0</v>
      </c>
      <c r="T52" s="249">
        <v>0</v>
      </c>
      <c r="U52" s="249">
        <v>0</v>
      </c>
      <c r="V52" s="249">
        <v>0</v>
      </c>
      <c r="W52" s="228">
        <v>0</v>
      </c>
      <c r="X52" s="249">
        <v>0</v>
      </c>
      <c r="Y52" s="249">
        <v>0</v>
      </c>
      <c r="Z52" s="249">
        <v>0</v>
      </c>
      <c r="AA52" s="248"/>
      <c r="AB52" s="249">
        <v>0</v>
      </c>
      <c r="AC52" s="252"/>
      <c r="AD52" s="249">
        <v>0</v>
      </c>
      <c r="AE52" s="249">
        <v>0</v>
      </c>
      <c r="AF52" s="283">
        <v>0</v>
      </c>
      <c r="AG52" s="224">
        <v>0</v>
      </c>
      <c r="AH52" s="249">
        <v>0</v>
      </c>
      <c r="AI52" s="228">
        <v>0</v>
      </c>
      <c r="AJ52" s="228">
        <v>0</v>
      </c>
      <c r="AK52" s="249">
        <v>0</v>
      </c>
      <c r="AL52" s="249">
        <v>0</v>
      </c>
      <c r="AM52" s="250">
        <v>0</v>
      </c>
      <c r="AN52" s="249">
        <v>0</v>
      </c>
      <c r="AO52" s="249">
        <v>0</v>
      </c>
      <c r="AP52" s="249">
        <v>0</v>
      </c>
      <c r="AQ52" s="254">
        <v>0</v>
      </c>
      <c r="AR52" s="254">
        <v>0</v>
      </c>
      <c r="AS52" s="247"/>
      <c r="AT52" s="255">
        <v>0</v>
      </c>
      <c r="AU52" s="247">
        <v>0</v>
      </c>
      <c r="AV52" s="252"/>
      <c r="AW52" s="256">
        <v>0</v>
      </c>
      <c r="AX52" s="256">
        <v>0</v>
      </c>
      <c r="AY52" s="255">
        <v>0</v>
      </c>
      <c r="AZ52" s="247">
        <v>0</v>
      </c>
      <c r="BA52" s="247">
        <v>0</v>
      </c>
      <c r="BB52" s="247">
        <v>0</v>
      </c>
      <c r="BC52" s="256">
        <v>0</v>
      </c>
      <c r="BD52" s="248">
        <v>0</v>
      </c>
      <c r="BE52" s="247">
        <v>0</v>
      </c>
      <c r="BF52" s="256"/>
      <c r="BG52" s="247">
        <v>0</v>
      </c>
      <c r="BH52" s="255"/>
      <c r="BI52" s="255">
        <v>0</v>
      </c>
      <c r="BJ52" s="257">
        <v>0</v>
      </c>
      <c r="BK52" s="247">
        <v>0</v>
      </c>
      <c r="BL52" s="252">
        <v>0</v>
      </c>
      <c r="BM52" s="247">
        <v>0</v>
      </c>
      <c r="BN52" s="247">
        <v>0</v>
      </c>
      <c r="BO52" s="247">
        <v>0</v>
      </c>
      <c r="BP52" s="247">
        <v>0</v>
      </c>
      <c r="BQ52" s="258">
        <v>0</v>
      </c>
      <c r="BR52" s="255">
        <v>0</v>
      </c>
      <c r="BS52" s="257">
        <v>0</v>
      </c>
      <c r="BT52" s="255">
        <v>0</v>
      </c>
      <c r="BU52" s="255">
        <v>0</v>
      </c>
      <c r="BV52" s="256"/>
      <c r="BW52" s="248">
        <v>0</v>
      </c>
      <c r="BX52" s="255">
        <v>0</v>
      </c>
      <c r="BY52" s="247">
        <v>0</v>
      </c>
      <c r="BZ52" s="247"/>
      <c r="CA52" s="247">
        <v>0</v>
      </c>
      <c r="CB52" s="247">
        <v>0</v>
      </c>
      <c r="CC52" s="255">
        <v>0</v>
      </c>
      <c r="CD52" s="247">
        <v>0</v>
      </c>
      <c r="CE52" s="248">
        <v>0</v>
      </c>
      <c r="CF52" s="247"/>
      <c r="CG52" s="247">
        <v>143663</v>
      </c>
      <c r="CH52" s="247">
        <v>70000</v>
      </c>
      <c r="CI52" s="256">
        <v>248000</v>
      </c>
      <c r="CJ52" s="247">
        <v>38000</v>
      </c>
      <c r="CK52" s="247">
        <v>160000</v>
      </c>
      <c r="CL52" s="252">
        <v>90000</v>
      </c>
      <c r="CN52" s="260">
        <v>0</v>
      </c>
      <c r="CO52" s="260">
        <v>0</v>
      </c>
      <c r="CP52" s="260">
        <v>0</v>
      </c>
      <c r="CQ52" s="260">
        <v>0</v>
      </c>
    </row>
    <row r="53" spans="1:95">
      <c r="A53" s="244" t="s">
        <v>67</v>
      </c>
      <c r="B53" s="245" t="s">
        <v>405</v>
      </c>
      <c r="C53" s="228">
        <v>36749.666666666664</v>
      </c>
      <c r="D53" s="228">
        <v>11000</v>
      </c>
      <c r="E53" s="228">
        <v>10655</v>
      </c>
      <c r="F53" s="246">
        <v>17142.84</v>
      </c>
      <c r="G53" s="228">
        <v>27668</v>
      </c>
      <c r="H53" s="247">
        <v>9648.36</v>
      </c>
      <c r="I53" s="248">
        <v>31220</v>
      </c>
      <c r="J53" s="249">
        <v>12169.5</v>
      </c>
      <c r="K53" s="228">
        <v>10266</v>
      </c>
      <c r="L53" s="249">
        <v>10288.060100000001</v>
      </c>
      <c r="M53" s="250">
        <v>15712</v>
      </c>
      <c r="N53" s="247"/>
      <c r="O53" s="228">
        <v>24110</v>
      </c>
      <c r="P53" s="247"/>
      <c r="Q53" s="250">
        <v>9144</v>
      </c>
      <c r="R53" s="251"/>
      <c r="S53" s="250">
        <v>30479</v>
      </c>
      <c r="T53" s="249">
        <v>11926</v>
      </c>
      <c r="U53" s="249">
        <v>26477</v>
      </c>
      <c r="V53" s="249">
        <v>27756</v>
      </c>
      <c r="W53" s="228">
        <v>10096</v>
      </c>
      <c r="X53" s="249">
        <v>7964</v>
      </c>
      <c r="Y53" s="249">
        <v>10764.86</v>
      </c>
      <c r="Z53" s="249">
        <v>62886.946300000003</v>
      </c>
      <c r="AA53" s="248"/>
      <c r="AB53" s="249">
        <v>9576.2800000000007</v>
      </c>
      <c r="AC53" s="252"/>
      <c r="AD53" s="249">
        <v>32640</v>
      </c>
      <c r="AE53" s="249">
        <v>18855</v>
      </c>
      <c r="AF53" s="283">
        <v>19050</v>
      </c>
      <c r="AG53" s="224">
        <v>18647</v>
      </c>
      <c r="AH53" s="249">
        <v>15364.19</v>
      </c>
      <c r="AI53" s="228">
        <v>11048</v>
      </c>
      <c r="AJ53" s="228">
        <v>17491</v>
      </c>
      <c r="AK53" s="249">
        <v>11052</v>
      </c>
      <c r="AL53" s="249">
        <v>14600</v>
      </c>
      <c r="AM53" s="250">
        <v>23806</v>
      </c>
      <c r="AN53" s="249">
        <v>16945.7</v>
      </c>
      <c r="AO53" s="249">
        <v>7468.7</v>
      </c>
      <c r="AP53" s="249">
        <v>16160</v>
      </c>
      <c r="AQ53" s="254">
        <v>10050</v>
      </c>
      <c r="AR53" s="254">
        <v>26679.101999999999</v>
      </c>
      <c r="AS53" s="247"/>
      <c r="AT53" s="255">
        <v>16200</v>
      </c>
      <c r="AU53" s="247">
        <v>17980</v>
      </c>
      <c r="AV53" s="282"/>
      <c r="AW53" s="256">
        <v>14825</v>
      </c>
      <c r="AX53" s="256">
        <v>12205.3</v>
      </c>
      <c r="AY53" s="255">
        <v>13585</v>
      </c>
      <c r="AZ53" s="247">
        <v>20416.6001</v>
      </c>
      <c r="BA53" s="247">
        <v>15288.3007</v>
      </c>
      <c r="BB53" s="247">
        <v>19641</v>
      </c>
      <c r="BC53" s="256">
        <v>10967.2</v>
      </c>
      <c r="BD53" s="248">
        <v>64684.6</v>
      </c>
      <c r="BE53" s="247">
        <v>17079.6891</v>
      </c>
      <c r="BF53" s="256"/>
      <c r="BG53" s="247">
        <v>11182</v>
      </c>
      <c r="BH53" s="255"/>
      <c r="BI53" s="255">
        <v>25420</v>
      </c>
      <c r="BJ53" s="257">
        <v>16450</v>
      </c>
      <c r="BK53" s="247">
        <v>12700</v>
      </c>
      <c r="BL53" s="252">
        <v>27772.701300000001</v>
      </c>
      <c r="BM53" s="247">
        <v>6384</v>
      </c>
      <c r="BN53" s="247">
        <v>14900</v>
      </c>
      <c r="BO53" s="247">
        <v>12219</v>
      </c>
      <c r="BP53" s="247">
        <v>14551</v>
      </c>
      <c r="BQ53" s="258">
        <v>15562.281000000001</v>
      </c>
      <c r="BR53" s="255">
        <v>15350</v>
      </c>
      <c r="BS53" s="257">
        <v>10249.040000000001</v>
      </c>
      <c r="BT53" s="255">
        <v>12080</v>
      </c>
      <c r="BU53" s="255">
        <v>12109</v>
      </c>
      <c r="BV53" s="256"/>
      <c r="BW53" s="248">
        <v>12921.321400000001</v>
      </c>
      <c r="BX53" s="255">
        <v>14930</v>
      </c>
      <c r="BY53" s="247">
        <v>12007</v>
      </c>
      <c r="BZ53" s="247"/>
      <c r="CA53" s="247">
        <v>21271</v>
      </c>
      <c r="CB53" s="247">
        <v>12701</v>
      </c>
      <c r="CC53" s="255">
        <v>15354</v>
      </c>
      <c r="CD53" s="247">
        <v>26314.04</v>
      </c>
      <c r="CE53" s="248">
        <v>16559.242999999999</v>
      </c>
      <c r="CF53" s="247"/>
      <c r="CG53" s="247">
        <v>43229</v>
      </c>
      <c r="CH53" s="247">
        <v>32572</v>
      </c>
      <c r="CI53" s="256">
        <v>41400</v>
      </c>
      <c r="CJ53" s="247">
        <v>49426</v>
      </c>
      <c r="CK53" s="247">
        <v>132733.0404</v>
      </c>
      <c r="CL53" s="252">
        <v>69988</v>
      </c>
      <c r="CN53" s="260">
        <v>0</v>
      </c>
      <c r="CO53" s="260">
        <v>0</v>
      </c>
      <c r="CP53" s="260">
        <v>0</v>
      </c>
      <c r="CQ53" s="260">
        <v>8010</v>
      </c>
    </row>
    <row r="54" spans="1:95">
      <c r="A54" s="244" t="s">
        <v>69</v>
      </c>
      <c r="B54" s="245" t="s">
        <v>406</v>
      </c>
      <c r="C54" s="228">
        <v>9000</v>
      </c>
      <c r="D54" s="228">
        <v>2100</v>
      </c>
      <c r="E54" s="228">
        <v>6090</v>
      </c>
      <c r="F54" s="246">
        <v>9511.5</v>
      </c>
      <c r="G54" s="228">
        <v>13300</v>
      </c>
      <c r="H54" s="247">
        <v>400</v>
      </c>
      <c r="I54" s="248">
        <v>4266.6804000000002</v>
      </c>
      <c r="J54" s="249">
        <v>18229.05</v>
      </c>
      <c r="K54" s="228">
        <v>6470.3</v>
      </c>
      <c r="L54" s="249">
        <v>9398.4359999999997</v>
      </c>
      <c r="M54" s="250">
        <v>7424</v>
      </c>
      <c r="N54" s="247"/>
      <c r="O54" s="228">
        <v>17794</v>
      </c>
      <c r="P54" s="247"/>
      <c r="Q54" s="250">
        <v>16544</v>
      </c>
      <c r="R54" s="251"/>
      <c r="S54" s="250">
        <v>17853</v>
      </c>
      <c r="T54" s="249">
        <v>10823</v>
      </c>
      <c r="U54" s="249">
        <v>14196</v>
      </c>
      <c r="V54" s="249">
        <v>19423</v>
      </c>
      <c r="W54" s="228">
        <v>8914</v>
      </c>
      <c r="X54" s="249">
        <v>12451</v>
      </c>
      <c r="Y54" s="249">
        <v>10427.4</v>
      </c>
      <c r="Z54" s="249">
        <v>29204.314600000002</v>
      </c>
      <c r="AA54" s="248"/>
      <c r="AB54" s="249">
        <v>8403.74</v>
      </c>
      <c r="AC54" s="252"/>
      <c r="AD54" s="249">
        <v>27101</v>
      </c>
      <c r="AE54" s="249">
        <v>7685</v>
      </c>
      <c r="AF54" s="283">
        <v>16011</v>
      </c>
      <c r="AG54" s="224">
        <v>17531</v>
      </c>
      <c r="AH54" s="249">
        <v>8473</v>
      </c>
      <c r="AI54" s="228">
        <v>11974</v>
      </c>
      <c r="AJ54" s="228">
        <v>18902</v>
      </c>
      <c r="AK54" s="249">
        <v>9155</v>
      </c>
      <c r="AL54" s="249">
        <v>13388</v>
      </c>
      <c r="AM54" s="250">
        <v>16380</v>
      </c>
      <c r="AN54" s="249">
        <v>8403</v>
      </c>
      <c r="AO54" s="249">
        <v>4692</v>
      </c>
      <c r="AP54" s="249">
        <v>13261.4064</v>
      </c>
      <c r="AQ54" s="254">
        <v>8310</v>
      </c>
      <c r="AR54" s="254">
        <v>13709</v>
      </c>
      <c r="AS54" s="247"/>
      <c r="AT54" s="255">
        <v>25393</v>
      </c>
      <c r="AU54" s="247">
        <v>5083</v>
      </c>
      <c r="AV54" s="282"/>
      <c r="AW54" s="256">
        <v>5991</v>
      </c>
      <c r="AX54" s="256">
        <v>6093</v>
      </c>
      <c r="AY54" s="255">
        <v>17133</v>
      </c>
      <c r="AZ54" s="247">
        <v>13704</v>
      </c>
      <c r="BA54" s="247">
        <v>18186</v>
      </c>
      <c r="BB54" s="247">
        <v>22065.29</v>
      </c>
      <c r="BC54" s="256">
        <v>9579.4</v>
      </c>
      <c r="BD54" s="248">
        <v>35148</v>
      </c>
      <c r="BE54" s="247">
        <v>17184</v>
      </c>
      <c r="BF54" s="256"/>
      <c r="BG54" s="247">
        <v>5770.14</v>
      </c>
      <c r="BH54" s="255"/>
      <c r="BI54" s="255">
        <v>17769</v>
      </c>
      <c r="BJ54" s="257">
        <v>13720</v>
      </c>
      <c r="BK54" s="247">
        <v>16642</v>
      </c>
      <c r="BL54" s="252">
        <v>17588.3</v>
      </c>
      <c r="BM54" s="247">
        <v>3210</v>
      </c>
      <c r="BN54" s="247">
        <v>18785</v>
      </c>
      <c r="BO54" s="247">
        <v>12277.88</v>
      </c>
      <c r="BP54" s="247">
        <v>9073</v>
      </c>
      <c r="BQ54" s="258">
        <v>23588.507799999999</v>
      </c>
      <c r="BR54" s="255">
        <v>17015</v>
      </c>
      <c r="BS54" s="257">
        <v>8621</v>
      </c>
      <c r="BT54" s="255">
        <v>9406</v>
      </c>
      <c r="BU54" s="255">
        <v>8683</v>
      </c>
      <c r="BV54" s="256"/>
      <c r="BW54" s="248">
        <v>10965</v>
      </c>
      <c r="BX54" s="255">
        <v>10303</v>
      </c>
      <c r="BY54" s="247">
        <v>8105</v>
      </c>
      <c r="BZ54" s="247"/>
      <c r="CA54" s="247">
        <v>16545</v>
      </c>
      <c r="CB54" s="247">
        <v>12229</v>
      </c>
      <c r="CC54" s="255">
        <v>19122</v>
      </c>
      <c r="CD54" s="247">
        <v>14647.2</v>
      </c>
      <c r="CE54" s="248">
        <v>5742</v>
      </c>
      <c r="CF54" s="247"/>
      <c r="CG54" s="247">
        <v>46035</v>
      </c>
      <c r="CH54" s="247">
        <v>20450</v>
      </c>
      <c r="CI54" s="256">
        <v>39650</v>
      </c>
      <c r="CJ54" s="247">
        <v>15021</v>
      </c>
      <c r="CK54" s="247">
        <v>41501</v>
      </c>
      <c r="CL54" s="252">
        <v>34485</v>
      </c>
      <c r="CN54" s="260">
        <v>0</v>
      </c>
      <c r="CO54" s="260">
        <v>0</v>
      </c>
      <c r="CP54" s="260">
        <v>0</v>
      </c>
      <c r="CQ54" s="260">
        <v>1730</v>
      </c>
    </row>
    <row r="55" spans="1:95">
      <c r="A55" s="244" t="s">
        <v>71</v>
      </c>
      <c r="B55" s="245" t="s">
        <v>407</v>
      </c>
      <c r="C55" s="228">
        <v>0</v>
      </c>
      <c r="D55" s="228">
        <v>2650</v>
      </c>
      <c r="E55" s="228">
        <v>67700</v>
      </c>
      <c r="F55" s="246">
        <v>0</v>
      </c>
      <c r="G55" s="228">
        <v>79799</v>
      </c>
      <c r="H55" s="247">
        <v>171.36</v>
      </c>
      <c r="I55" s="248">
        <v>3500</v>
      </c>
      <c r="J55" s="249">
        <v>2000</v>
      </c>
      <c r="K55" s="228">
        <v>3620</v>
      </c>
      <c r="L55" s="249">
        <v>7710</v>
      </c>
      <c r="M55" s="250">
        <v>4275</v>
      </c>
      <c r="N55" s="247"/>
      <c r="O55" s="228">
        <v>14713</v>
      </c>
      <c r="P55" s="247"/>
      <c r="Q55" s="250">
        <v>0</v>
      </c>
      <c r="R55" s="251"/>
      <c r="S55" s="250">
        <v>55000</v>
      </c>
      <c r="T55" s="249">
        <v>8964</v>
      </c>
      <c r="U55" s="249">
        <v>7518</v>
      </c>
      <c r="V55" s="249">
        <v>19937</v>
      </c>
      <c r="W55" s="228">
        <v>7000</v>
      </c>
      <c r="X55" s="249">
        <v>5269</v>
      </c>
      <c r="Y55" s="249">
        <v>18281</v>
      </c>
      <c r="Z55" s="249">
        <v>30715.9935</v>
      </c>
      <c r="AA55" s="248"/>
      <c r="AB55" s="249">
        <v>1800</v>
      </c>
      <c r="AC55" s="252"/>
      <c r="AD55" s="249">
        <v>16627.400000000001</v>
      </c>
      <c r="AE55" s="249">
        <v>1552</v>
      </c>
      <c r="AF55" s="283">
        <v>6500</v>
      </c>
      <c r="AG55" s="224">
        <v>8050</v>
      </c>
      <c r="AH55" s="249">
        <v>2300</v>
      </c>
      <c r="AI55" s="228">
        <v>4500</v>
      </c>
      <c r="AJ55" s="228">
        <v>0</v>
      </c>
      <c r="AK55" s="249">
        <v>0</v>
      </c>
      <c r="AL55" s="249">
        <v>11088</v>
      </c>
      <c r="AM55" s="250">
        <v>18523.55</v>
      </c>
      <c r="AN55" s="249">
        <v>1292.1199999999999</v>
      </c>
      <c r="AO55" s="249">
        <v>2400</v>
      </c>
      <c r="AP55" s="249">
        <v>1800</v>
      </c>
      <c r="AQ55" s="254">
        <v>10400</v>
      </c>
      <c r="AR55" s="254">
        <v>11674.2</v>
      </c>
      <c r="AS55" s="247"/>
      <c r="AT55" s="255">
        <v>750</v>
      </c>
      <c r="AU55" s="247">
        <v>2499.96</v>
      </c>
      <c r="AV55" s="282"/>
      <c r="AW55" s="256">
        <v>42774</v>
      </c>
      <c r="AX55" s="256">
        <v>3645.85</v>
      </c>
      <c r="AY55" s="255">
        <v>15150</v>
      </c>
      <c r="AZ55" s="247">
        <v>1020</v>
      </c>
      <c r="BA55" s="247">
        <v>0</v>
      </c>
      <c r="BB55" s="247">
        <v>393</v>
      </c>
      <c r="BC55" s="256">
        <v>25600</v>
      </c>
      <c r="BD55" s="248">
        <v>47284</v>
      </c>
      <c r="BE55" s="247">
        <v>8800</v>
      </c>
      <c r="BF55" s="256"/>
      <c r="BG55" s="247">
        <v>7110</v>
      </c>
      <c r="BH55" s="255"/>
      <c r="BI55" s="255">
        <v>10000</v>
      </c>
      <c r="BJ55" s="257">
        <v>13837</v>
      </c>
      <c r="BK55" s="247">
        <v>700</v>
      </c>
      <c r="BL55" s="252">
        <v>12340.5</v>
      </c>
      <c r="BM55" s="247">
        <v>9020</v>
      </c>
      <c r="BN55" s="247">
        <v>40959</v>
      </c>
      <c r="BO55" s="247">
        <v>11267</v>
      </c>
      <c r="BP55" s="247">
        <v>5050</v>
      </c>
      <c r="BQ55" s="258">
        <v>40520.063399999999</v>
      </c>
      <c r="BR55" s="255">
        <v>1050</v>
      </c>
      <c r="BS55" s="257">
        <v>80</v>
      </c>
      <c r="BT55" s="255">
        <v>4150</v>
      </c>
      <c r="BU55" s="255">
        <v>17675</v>
      </c>
      <c r="BV55" s="256"/>
      <c r="BW55" s="248">
        <v>15700</v>
      </c>
      <c r="BX55" s="255">
        <v>5785</v>
      </c>
      <c r="BY55" s="247">
        <v>14000</v>
      </c>
      <c r="BZ55" s="247"/>
      <c r="CA55" s="247">
        <v>21116</v>
      </c>
      <c r="CB55" s="247">
        <v>12600</v>
      </c>
      <c r="CC55" s="255">
        <v>8800</v>
      </c>
      <c r="CD55" s="247">
        <v>15700.5</v>
      </c>
      <c r="CE55" s="248">
        <v>18290</v>
      </c>
      <c r="CF55" s="247"/>
      <c r="CG55" s="247">
        <v>0</v>
      </c>
      <c r="CH55" s="247">
        <v>0</v>
      </c>
      <c r="CI55" s="256">
        <v>0</v>
      </c>
      <c r="CJ55" s="247">
        <v>0</v>
      </c>
      <c r="CK55" s="247">
        <v>1101</v>
      </c>
      <c r="CL55" s="252">
        <v>7000</v>
      </c>
      <c r="CN55" s="260">
        <v>0</v>
      </c>
      <c r="CO55" s="260">
        <v>0</v>
      </c>
      <c r="CP55" s="260">
        <v>0</v>
      </c>
      <c r="CQ55" s="260">
        <v>0</v>
      </c>
    </row>
    <row r="56" spans="1:95">
      <c r="A56" s="244" t="s">
        <v>73</v>
      </c>
      <c r="B56" s="245" t="s">
        <v>408</v>
      </c>
      <c r="C56" s="228">
        <v>6000</v>
      </c>
      <c r="D56" s="228">
        <v>22166</v>
      </c>
      <c r="E56" s="228">
        <v>30800</v>
      </c>
      <c r="F56" s="246">
        <v>56614.400000000001</v>
      </c>
      <c r="G56" s="228">
        <v>42505.678571428522</v>
      </c>
      <c r="H56" s="247">
        <v>1910.1744000000001</v>
      </c>
      <c r="I56" s="248">
        <v>35000</v>
      </c>
      <c r="J56" s="249">
        <v>252362.1</v>
      </c>
      <c r="K56" s="228">
        <v>70963.67857142858</v>
      </c>
      <c r="L56" s="249">
        <v>76200</v>
      </c>
      <c r="M56" s="250">
        <v>61810</v>
      </c>
      <c r="N56" s="247"/>
      <c r="O56" s="228">
        <v>149308</v>
      </c>
      <c r="P56" s="247"/>
      <c r="Q56" s="250">
        <v>31792</v>
      </c>
      <c r="R56" s="251"/>
      <c r="S56" s="250">
        <v>157982</v>
      </c>
      <c r="T56" s="249">
        <v>105539</v>
      </c>
      <c r="U56" s="249">
        <v>140025</v>
      </c>
      <c r="V56" s="249">
        <v>164902</v>
      </c>
      <c r="W56" s="228">
        <v>81824.5</v>
      </c>
      <c r="X56" s="249">
        <v>82394</v>
      </c>
      <c r="Y56" s="249">
        <v>78566</v>
      </c>
      <c r="Z56" s="249">
        <v>256444.33199999999</v>
      </c>
      <c r="AA56" s="248"/>
      <c r="AB56" s="249">
        <v>69243.375</v>
      </c>
      <c r="AC56" s="252"/>
      <c r="AD56" s="249">
        <v>278500</v>
      </c>
      <c r="AE56" s="249">
        <v>63422</v>
      </c>
      <c r="AF56" s="283">
        <v>149168</v>
      </c>
      <c r="AG56" s="224">
        <v>166938</v>
      </c>
      <c r="AH56" s="249">
        <v>84402.75</v>
      </c>
      <c r="AI56" s="228">
        <v>152812</v>
      </c>
      <c r="AJ56" s="228">
        <v>152000</v>
      </c>
      <c r="AK56" s="249">
        <v>72575.3</v>
      </c>
      <c r="AL56" s="249">
        <v>117247</v>
      </c>
      <c r="AM56" s="250">
        <v>90850</v>
      </c>
      <c r="AN56" s="249">
        <v>75430</v>
      </c>
      <c r="AO56" s="249">
        <v>76320</v>
      </c>
      <c r="AP56" s="249">
        <v>157696.74</v>
      </c>
      <c r="AQ56" s="254">
        <v>110830</v>
      </c>
      <c r="AR56" s="254">
        <v>82707.399999999994</v>
      </c>
      <c r="AS56" s="247"/>
      <c r="AT56" s="255">
        <v>181331</v>
      </c>
      <c r="AU56" s="247">
        <v>113868</v>
      </c>
      <c r="AV56" s="282"/>
      <c r="AW56" s="256">
        <v>205170</v>
      </c>
      <c r="AX56" s="256">
        <v>59943</v>
      </c>
      <c r="AY56" s="255">
        <v>160520</v>
      </c>
      <c r="AZ56" s="247">
        <v>135241.68</v>
      </c>
      <c r="BA56" s="247">
        <v>105295.5496</v>
      </c>
      <c r="BB56" s="252">
        <v>95156</v>
      </c>
      <c r="BC56" s="256">
        <v>70690</v>
      </c>
      <c r="BD56" s="248">
        <v>206000</v>
      </c>
      <c r="BE56" s="247">
        <v>168683.95199999999</v>
      </c>
      <c r="BF56" s="256"/>
      <c r="BG56" s="247">
        <v>114310</v>
      </c>
      <c r="BH56" s="255"/>
      <c r="BI56" s="255">
        <v>146176.16752800002</v>
      </c>
      <c r="BJ56" s="257">
        <v>272331</v>
      </c>
      <c r="BK56" s="247">
        <v>169522</v>
      </c>
      <c r="BL56" s="252">
        <v>110158.8</v>
      </c>
      <c r="BM56" s="247">
        <v>73861</v>
      </c>
      <c r="BN56" s="247">
        <v>181053.98</v>
      </c>
      <c r="BO56" s="247">
        <v>114317</v>
      </c>
      <c r="BP56" s="247">
        <v>101299.71428571432</v>
      </c>
      <c r="BQ56" s="258">
        <v>106959.7294</v>
      </c>
      <c r="BR56" s="255">
        <v>178986.4</v>
      </c>
      <c r="BS56" s="257">
        <v>103448.302</v>
      </c>
      <c r="BT56" s="255">
        <v>79521</v>
      </c>
      <c r="BU56" s="255">
        <v>81954</v>
      </c>
      <c r="BV56" s="256"/>
      <c r="BW56" s="248">
        <v>128550.84390000001</v>
      </c>
      <c r="BX56" s="255">
        <v>95664</v>
      </c>
      <c r="BY56" s="247">
        <v>80000</v>
      </c>
      <c r="BZ56" s="247"/>
      <c r="CA56" s="247">
        <v>160408</v>
      </c>
      <c r="CB56" s="247">
        <v>99000</v>
      </c>
      <c r="CC56" s="255">
        <v>168150</v>
      </c>
      <c r="CD56" s="247">
        <v>165519.6</v>
      </c>
      <c r="CE56" s="248">
        <v>88011</v>
      </c>
      <c r="CF56" s="247"/>
      <c r="CG56" s="247">
        <v>316335</v>
      </c>
      <c r="CH56" s="247">
        <v>229230</v>
      </c>
      <c r="CI56" s="256">
        <v>26300</v>
      </c>
      <c r="CJ56" s="247">
        <v>5035</v>
      </c>
      <c r="CK56" s="247">
        <v>104391</v>
      </c>
      <c r="CL56" s="252">
        <v>113750</v>
      </c>
      <c r="CN56" s="260">
        <v>0</v>
      </c>
      <c r="CO56" s="260">
        <v>0</v>
      </c>
      <c r="CP56" s="260">
        <v>0</v>
      </c>
      <c r="CQ56" s="260">
        <v>0</v>
      </c>
    </row>
    <row r="57" spans="1:95">
      <c r="A57" s="244" t="s">
        <v>75</v>
      </c>
      <c r="B57" s="245" t="s">
        <v>409</v>
      </c>
      <c r="C57" s="226">
        <v>0</v>
      </c>
      <c r="D57" s="226">
        <v>2750</v>
      </c>
      <c r="E57" s="226">
        <v>0</v>
      </c>
      <c r="F57" s="246">
        <v>50000</v>
      </c>
      <c r="G57" s="226">
        <v>0</v>
      </c>
      <c r="H57" s="247">
        <v>7393.7687999999998</v>
      </c>
      <c r="I57" s="248">
        <v>50360</v>
      </c>
      <c r="J57" s="249">
        <v>30850</v>
      </c>
      <c r="K57" s="226">
        <v>17940</v>
      </c>
      <c r="L57" s="249">
        <v>34160</v>
      </c>
      <c r="M57" s="250">
        <v>113301</v>
      </c>
      <c r="N57" s="247"/>
      <c r="O57" s="226">
        <v>33180</v>
      </c>
      <c r="P57" s="247"/>
      <c r="Q57" s="250">
        <v>1000</v>
      </c>
      <c r="R57" s="251"/>
      <c r="S57" s="250">
        <v>214017</v>
      </c>
      <c r="T57" s="249">
        <v>34180</v>
      </c>
      <c r="U57" s="249">
        <v>17399</v>
      </c>
      <c r="V57" s="249">
        <v>14793</v>
      </c>
      <c r="W57" s="226">
        <v>21255</v>
      </c>
      <c r="X57" s="249">
        <v>1000</v>
      </c>
      <c r="Y57" s="249">
        <v>1000</v>
      </c>
      <c r="Z57" s="249">
        <v>0</v>
      </c>
      <c r="AA57" s="248"/>
      <c r="AB57" s="249">
        <v>17340</v>
      </c>
      <c r="AC57" s="252"/>
      <c r="AD57" s="249">
        <v>9600</v>
      </c>
      <c r="AE57" s="249">
        <v>0</v>
      </c>
      <c r="AF57" s="284">
        <v>63090</v>
      </c>
      <c r="AG57" s="224">
        <v>88216</v>
      </c>
      <c r="AH57" s="249">
        <v>14215</v>
      </c>
      <c r="AI57" s="226">
        <v>10000</v>
      </c>
      <c r="AJ57" s="226">
        <v>27600</v>
      </c>
      <c r="AK57" s="249">
        <v>54630</v>
      </c>
      <c r="AL57" s="249">
        <v>20000</v>
      </c>
      <c r="AM57" s="250">
        <v>30600</v>
      </c>
      <c r="AN57" s="249">
        <v>9999.94</v>
      </c>
      <c r="AO57" s="249">
        <v>83580</v>
      </c>
      <c r="AP57" s="249">
        <v>100414</v>
      </c>
      <c r="AQ57" s="254">
        <v>72137.795400000003</v>
      </c>
      <c r="AR57" s="254">
        <v>54625</v>
      </c>
      <c r="AS57" s="247"/>
      <c r="AT57" s="255">
        <v>40577</v>
      </c>
      <c r="AU57" s="247">
        <v>0</v>
      </c>
      <c r="AV57" s="282"/>
      <c r="AW57" s="256">
        <v>0</v>
      </c>
      <c r="AX57" s="256">
        <v>8250</v>
      </c>
      <c r="AY57" s="255">
        <v>12000</v>
      </c>
      <c r="AZ57" s="247">
        <v>30000.3999</v>
      </c>
      <c r="BA57" s="247">
        <v>56707</v>
      </c>
      <c r="BB57" s="252">
        <v>0</v>
      </c>
      <c r="BC57" s="256">
        <v>31500</v>
      </c>
      <c r="BD57" s="248">
        <v>111735</v>
      </c>
      <c r="BE57" s="247">
        <v>11050</v>
      </c>
      <c r="BF57" s="256"/>
      <c r="BG57" s="247">
        <v>21607</v>
      </c>
      <c r="BH57" s="255"/>
      <c r="BI57" s="255">
        <v>144349</v>
      </c>
      <c r="BJ57" s="257">
        <v>65240</v>
      </c>
      <c r="BK57" s="247">
        <v>20200</v>
      </c>
      <c r="BL57" s="252">
        <v>77908</v>
      </c>
      <c r="BM57" s="247">
        <v>3000</v>
      </c>
      <c r="BN57" s="247">
        <v>19093</v>
      </c>
      <c r="BO57" s="247">
        <v>87544</v>
      </c>
      <c r="BP57" s="247">
        <v>8050</v>
      </c>
      <c r="BQ57" s="258">
        <v>43700</v>
      </c>
      <c r="BR57" s="252">
        <v>30000</v>
      </c>
      <c r="BS57" s="257">
        <v>0</v>
      </c>
      <c r="BT57" s="255">
        <v>7680</v>
      </c>
      <c r="BU57" s="255">
        <v>9750</v>
      </c>
      <c r="BV57" s="256"/>
      <c r="BW57" s="248">
        <v>12000</v>
      </c>
      <c r="BX57" s="255">
        <v>8930</v>
      </c>
      <c r="BY57" s="247">
        <v>1000</v>
      </c>
      <c r="BZ57" s="247"/>
      <c r="CA57" s="247">
        <v>103806</v>
      </c>
      <c r="CB57" s="247">
        <v>0</v>
      </c>
      <c r="CC57" s="255">
        <v>31725</v>
      </c>
      <c r="CD57" s="247">
        <v>52387.199999999997</v>
      </c>
      <c r="CE57" s="248">
        <v>38025</v>
      </c>
      <c r="CF57" s="247"/>
      <c r="CG57" s="247">
        <v>50000</v>
      </c>
      <c r="CH57" s="247">
        <v>92000</v>
      </c>
      <c r="CI57" s="256">
        <v>35000</v>
      </c>
      <c r="CJ57" s="247">
        <v>0</v>
      </c>
      <c r="CK57" s="247">
        <v>145167.99290000001</v>
      </c>
      <c r="CL57" s="252">
        <v>10500</v>
      </c>
      <c r="CN57" s="260">
        <v>0</v>
      </c>
      <c r="CO57" s="260">
        <v>0</v>
      </c>
      <c r="CP57" s="260">
        <v>0</v>
      </c>
      <c r="CQ57" s="260">
        <v>0</v>
      </c>
    </row>
    <row r="58" spans="1:95">
      <c r="A58" s="244" t="s">
        <v>77</v>
      </c>
      <c r="B58" s="245" t="s">
        <v>410</v>
      </c>
      <c r="C58" s="226">
        <v>8360</v>
      </c>
      <c r="D58" s="226">
        <v>23460</v>
      </c>
      <c r="E58" s="226">
        <v>276668</v>
      </c>
      <c r="F58" s="246">
        <v>800553.49289999995</v>
      </c>
      <c r="G58" s="226">
        <v>466474.75</v>
      </c>
      <c r="H58" s="247">
        <v>11905.927600000001</v>
      </c>
      <c r="I58" s="248">
        <v>81635.08</v>
      </c>
      <c r="J58" s="249">
        <v>146524.9</v>
      </c>
      <c r="K58" s="226">
        <v>246698</v>
      </c>
      <c r="L58" s="249">
        <v>55582.305099999998</v>
      </c>
      <c r="M58" s="250">
        <v>188211</v>
      </c>
      <c r="N58" s="247"/>
      <c r="O58" s="226">
        <v>329551</v>
      </c>
      <c r="P58" s="247"/>
      <c r="Q58" s="250">
        <v>18961</v>
      </c>
      <c r="R58" s="251"/>
      <c r="S58" s="250">
        <v>278725.26</v>
      </c>
      <c r="T58" s="249">
        <v>172277</v>
      </c>
      <c r="U58" s="249">
        <v>178898</v>
      </c>
      <c r="V58" s="249">
        <v>297662.71000000002</v>
      </c>
      <c r="W58" s="226">
        <v>85474</v>
      </c>
      <c r="X58" s="249">
        <v>20736.96</v>
      </c>
      <c r="Y58" s="249">
        <v>44694.34</v>
      </c>
      <c r="Z58" s="249">
        <v>80638.5959</v>
      </c>
      <c r="AA58" s="248"/>
      <c r="AB58" s="249">
        <v>119805.2224</v>
      </c>
      <c r="AC58" s="252"/>
      <c r="AD58" s="249">
        <v>165931</v>
      </c>
      <c r="AE58" s="249">
        <v>38356.699999999997</v>
      </c>
      <c r="AF58" s="284">
        <v>139271</v>
      </c>
      <c r="AG58" s="224">
        <v>211215</v>
      </c>
      <c r="AH58" s="249">
        <v>67327.576400000005</v>
      </c>
      <c r="AI58" s="226">
        <v>65621.850000000006</v>
      </c>
      <c r="AJ58" s="226">
        <v>108483</v>
      </c>
      <c r="AK58" s="249">
        <v>159500</v>
      </c>
      <c r="AL58" s="249">
        <v>264175</v>
      </c>
      <c r="AM58" s="250">
        <v>157111.07999999999</v>
      </c>
      <c r="AN58" s="249">
        <v>42917.984900000003</v>
      </c>
      <c r="AO58" s="249">
        <v>73492</v>
      </c>
      <c r="AP58" s="249">
        <v>46522</v>
      </c>
      <c r="AQ58" s="254">
        <v>57240.84</v>
      </c>
      <c r="AR58" s="254">
        <v>126837.876</v>
      </c>
      <c r="AS58" s="247"/>
      <c r="AT58" s="255">
        <v>378516</v>
      </c>
      <c r="AU58" s="247">
        <v>13343.16</v>
      </c>
      <c r="AV58" s="282"/>
      <c r="AW58" s="256">
        <v>302543</v>
      </c>
      <c r="AX58" s="256">
        <v>28124</v>
      </c>
      <c r="AY58" s="255">
        <v>105702.235</v>
      </c>
      <c r="AZ58" s="247">
        <v>211757.90059999999</v>
      </c>
      <c r="BA58" s="247">
        <v>275375.54399999999</v>
      </c>
      <c r="BB58" s="252">
        <v>36272.5</v>
      </c>
      <c r="BC58" s="256">
        <v>29958.196</v>
      </c>
      <c r="BD58" s="248">
        <v>245906.6</v>
      </c>
      <c r="BE58" s="247">
        <v>120961</v>
      </c>
      <c r="BF58" s="256"/>
      <c r="BG58" s="247">
        <v>69809.119999999995</v>
      </c>
      <c r="BH58" s="255"/>
      <c r="BI58" s="255">
        <v>424721</v>
      </c>
      <c r="BJ58" s="257">
        <v>204891.67970000001</v>
      </c>
      <c r="BK58" s="247">
        <v>123057.52</v>
      </c>
      <c r="BL58" s="252">
        <v>183292.57</v>
      </c>
      <c r="BM58" s="247">
        <v>27654.959999999999</v>
      </c>
      <c r="BN58" s="247">
        <v>97807.999200000006</v>
      </c>
      <c r="BO58" s="247">
        <v>120705.91800000001</v>
      </c>
      <c r="BP58" s="247">
        <v>138073.04999999999</v>
      </c>
      <c r="BQ58" s="258">
        <v>201744.10810000001</v>
      </c>
      <c r="BR58" s="252">
        <v>88250.9</v>
      </c>
      <c r="BS58" s="257">
        <v>29852.74</v>
      </c>
      <c r="BT58" s="255">
        <v>128598</v>
      </c>
      <c r="BU58" s="255">
        <v>48809</v>
      </c>
      <c r="BV58" s="256"/>
      <c r="BW58" s="248">
        <v>65842.704899999997</v>
      </c>
      <c r="BX58" s="255">
        <v>35252</v>
      </c>
      <c r="BY58" s="247">
        <v>25529</v>
      </c>
      <c r="BZ58" s="247"/>
      <c r="CA58" s="247">
        <v>303314</v>
      </c>
      <c r="CB58" s="247">
        <v>186733</v>
      </c>
      <c r="CC58" s="255">
        <v>168253</v>
      </c>
      <c r="CD58" s="247">
        <v>103504.5952</v>
      </c>
      <c r="CE58" s="248">
        <v>119819.83199999999</v>
      </c>
      <c r="CF58" s="247"/>
      <c r="CG58" s="247">
        <v>141148.16</v>
      </c>
      <c r="CH58" s="247">
        <v>115912</v>
      </c>
      <c r="CI58" s="256">
        <v>453168</v>
      </c>
      <c r="CJ58" s="247">
        <v>20641</v>
      </c>
      <c r="CK58" s="247">
        <v>384477.08189999999</v>
      </c>
      <c r="CL58" s="252">
        <v>98338</v>
      </c>
      <c r="CN58" s="260">
        <v>0</v>
      </c>
      <c r="CO58" s="260">
        <v>0</v>
      </c>
      <c r="CP58" s="260">
        <v>0</v>
      </c>
      <c r="CQ58" s="260">
        <v>0</v>
      </c>
    </row>
    <row r="59" spans="1:95">
      <c r="A59" s="244" t="s">
        <v>221</v>
      </c>
      <c r="B59" s="245" t="s">
        <v>411</v>
      </c>
      <c r="C59" s="226">
        <v>51914.666666666664</v>
      </c>
      <c r="D59" s="226">
        <v>12737.77</v>
      </c>
      <c r="E59" s="226">
        <v>37171</v>
      </c>
      <c r="F59" s="246">
        <v>56072.425499999998</v>
      </c>
      <c r="G59" s="226">
        <v>50829</v>
      </c>
      <c r="H59" s="247">
        <v>35104.566099999996</v>
      </c>
      <c r="I59" s="248">
        <v>59489.111199999999</v>
      </c>
      <c r="J59" s="249">
        <v>48896</v>
      </c>
      <c r="K59" s="226">
        <v>34179.340000000004</v>
      </c>
      <c r="L59" s="249">
        <v>26680.62</v>
      </c>
      <c r="M59" s="250">
        <v>20256</v>
      </c>
      <c r="N59" s="247"/>
      <c r="O59" s="226">
        <v>69764.149999999994</v>
      </c>
      <c r="P59" s="247"/>
      <c r="Q59" s="250">
        <v>47301.05</v>
      </c>
      <c r="R59" s="251"/>
      <c r="S59" s="250">
        <v>44460.800000000003</v>
      </c>
      <c r="T59" s="249">
        <v>40437</v>
      </c>
      <c r="U59" s="249">
        <v>26686</v>
      </c>
      <c r="V59" s="249">
        <v>39209.980000000003</v>
      </c>
      <c r="W59" s="226">
        <v>26504.931000000004</v>
      </c>
      <c r="X59" s="249">
        <v>28020</v>
      </c>
      <c r="Y59" s="249">
        <v>24870</v>
      </c>
      <c r="Z59" s="249">
        <v>71072.5</v>
      </c>
      <c r="AA59" s="248"/>
      <c r="AB59" s="249">
        <v>22652</v>
      </c>
      <c r="AC59" s="252"/>
      <c r="AD59" s="249">
        <v>49053.25</v>
      </c>
      <c r="AE59" s="249">
        <v>31345</v>
      </c>
      <c r="AF59" s="284">
        <v>36932</v>
      </c>
      <c r="AG59" s="224">
        <v>37415</v>
      </c>
      <c r="AH59" s="249">
        <v>56214.982499999998</v>
      </c>
      <c r="AI59" s="226">
        <v>32634</v>
      </c>
      <c r="AJ59" s="226">
        <v>51323</v>
      </c>
      <c r="AK59" s="249">
        <v>33708.5</v>
      </c>
      <c r="AL59" s="249">
        <v>35453</v>
      </c>
      <c r="AM59" s="250">
        <v>48003.62</v>
      </c>
      <c r="AN59" s="249">
        <v>24455.172200000001</v>
      </c>
      <c r="AO59" s="249">
        <v>21616.400000000001</v>
      </c>
      <c r="AP59" s="249">
        <v>56801</v>
      </c>
      <c r="AQ59" s="254">
        <v>39055</v>
      </c>
      <c r="AR59" s="254">
        <v>52934.170400000003</v>
      </c>
      <c r="AS59" s="247"/>
      <c r="AT59" s="255">
        <v>56069</v>
      </c>
      <c r="AU59" s="247">
        <v>41019</v>
      </c>
      <c r="AV59" s="247"/>
      <c r="AW59" s="256">
        <v>27060.400000000001</v>
      </c>
      <c r="AX59" s="256">
        <v>28799.185200000004</v>
      </c>
      <c r="AY59" s="255">
        <v>14438.2273</v>
      </c>
      <c r="AZ59" s="247">
        <v>21663.09</v>
      </c>
      <c r="BA59" s="247">
        <v>26389.105</v>
      </c>
      <c r="BB59" s="252">
        <v>30609</v>
      </c>
      <c r="BC59" s="256">
        <v>35624</v>
      </c>
      <c r="BD59" s="248">
        <v>86755.14</v>
      </c>
      <c r="BE59" s="247">
        <v>60705.991399999999</v>
      </c>
      <c r="BF59" s="256"/>
      <c r="BG59" s="247">
        <v>18427.400000000001</v>
      </c>
      <c r="BH59" s="255"/>
      <c r="BI59" s="255">
        <v>24622.55</v>
      </c>
      <c r="BJ59" s="257">
        <v>55475.239699999998</v>
      </c>
      <c r="BK59" s="247">
        <v>40734</v>
      </c>
      <c r="BL59" s="252">
        <v>51351.581200000001</v>
      </c>
      <c r="BM59" s="247">
        <v>37944.977599999998</v>
      </c>
      <c r="BN59" s="247">
        <v>69541</v>
      </c>
      <c r="BO59" s="247">
        <v>47436.7736</v>
      </c>
      <c r="BP59" s="247">
        <v>32984.75</v>
      </c>
      <c r="BQ59" s="258">
        <v>31238.707299999998</v>
      </c>
      <c r="BR59" s="252">
        <v>42809.165000000001</v>
      </c>
      <c r="BS59" s="257">
        <v>34174</v>
      </c>
      <c r="BT59" s="255">
        <v>36790.337</v>
      </c>
      <c r="BU59" s="255">
        <v>39833</v>
      </c>
      <c r="BV59" s="256"/>
      <c r="BW59" s="248">
        <v>55865.893100000001</v>
      </c>
      <c r="BX59" s="255">
        <v>28071</v>
      </c>
      <c r="BY59" s="247">
        <v>65058</v>
      </c>
      <c r="BZ59" s="247"/>
      <c r="CA59" s="247">
        <v>37877</v>
      </c>
      <c r="CB59" s="247">
        <v>31037</v>
      </c>
      <c r="CC59" s="255">
        <v>59724</v>
      </c>
      <c r="CD59" s="247">
        <v>66218.163400000005</v>
      </c>
      <c r="CE59" s="248">
        <v>24702.526600000001</v>
      </c>
      <c r="CF59" s="247"/>
      <c r="CG59" s="247">
        <v>62191</v>
      </c>
      <c r="CH59" s="247">
        <v>11784</v>
      </c>
      <c r="CI59" s="256">
        <v>42978</v>
      </c>
      <c r="CJ59" s="247">
        <v>66685</v>
      </c>
      <c r="CK59" s="247">
        <v>135122.34</v>
      </c>
      <c r="CL59" s="252">
        <v>121394</v>
      </c>
      <c r="CN59" s="260">
        <v>0</v>
      </c>
      <c r="CO59" s="260">
        <v>0</v>
      </c>
      <c r="CP59" s="260">
        <v>0</v>
      </c>
      <c r="CQ59" s="260">
        <v>11003</v>
      </c>
    </row>
    <row r="60" spans="1:95">
      <c r="A60" s="244" t="s">
        <v>222</v>
      </c>
      <c r="B60" s="245" t="s">
        <v>412</v>
      </c>
      <c r="C60" s="226">
        <v>0</v>
      </c>
      <c r="D60" s="226">
        <v>0</v>
      </c>
      <c r="E60" s="226">
        <v>0</v>
      </c>
      <c r="F60" s="246">
        <v>0</v>
      </c>
      <c r="G60" s="226">
        <v>0</v>
      </c>
      <c r="H60" s="247">
        <v>0</v>
      </c>
      <c r="I60" s="248">
        <v>0</v>
      </c>
      <c r="J60" s="249">
        <v>0</v>
      </c>
      <c r="K60" s="226">
        <v>0</v>
      </c>
      <c r="L60" s="249">
        <v>0</v>
      </c>
      <c r="M60" s="250">
        <v>0</v>
      </c>
      <c r="N60" s="247"/>
      <c r="O60" s="226">
        <v>0</v>
      </c>
      <c r="P60" s="247"/>
      <c r="Q60" s="250">
        <v>0</v>
      </c>
      <c r="R60" s="251"/>
      <c r="S60" s="250">
        <v>0</v>
      </c>
      <c r="T60" s="249">
        <v>0</v>
      </c>
      <c r="U60" s="249">
        <v>0</v>
      </c>
      <c r="V60" s="249">
        <v>0</v>
      </c>
      <c r="W60" s="226">
        <v>0</v>
      </c>
      <c r="X60" s="249">
        <v>0</v>
      </c>
      <c r="Y60" s="249">
        <v>0</v>
      </c>
      <c r="Z60" s="249">
        <v>0</v>
      </c>
      <c r="AA60" s="248"/>
      <c r="AB60" s="249">
        <v>0</v>
      </c>
      <c r="AC60" s="252"/>
      <c r="AD60" s="249">
        <v>0</v>
      </c>
      <c r="AE60" s="249">
        <v>0</v>
      </c>
      <c r="AF60" s="285">
        <v>0</v>
      </c>
      <c r="AG60" s="252"/>
      <c r="AH60" s="249">
        <v>0</v>
      </c>
      <c r="AI60" s="226">
        <v>0</v>
      </c>
      <c r="AJ60" s="226">
        <v>0</v>
      </c>
      <c r="AK60" s="249">
        <v>0</v>
      </c>
      <c r="AL60" s="249">
        <v>0</v>
      </c>
      <c r="AM60" s="250">
        <v>0</v>
      </c>
      <c r="AN60" s="249">
        <v>0</v>
      </c>
      <c r="AO60" s="249">
        <v>0</v>
      </c>
      <c r="AP60" s="249">
        <v>0</v>
      </c>
      <c r="AQ60" s="254">
        <v>0</v>
      </c>
      <c r="AR60" s="254">
        <v>0</v>
      </c>
      <c r="AS60" s="247"/>
      <c r="AT60" s="252">
        <v>0</v>
      </c>
      <c r="AU60" s="247">
        <v>0</v>
      </c>
      <c r="AV60" s="247"/>
      <c r="AW60" s="256">
        <v>0</v>
      </c>
      <c r="AX60" s="256">
        <v>0</v>
      </c>
      <c r="AY60" s="252">
        <v>0</v>
      </c>
      <c r="AZ60" s="247">
        <v>0</v>
      </c>
      <c r="BA60" s="247">
        <v>0</v>
      </c>
      <c r="BB60" s="252">
        <v>0</v>
      </c>
      <c r="BC60" s="256">
        <v>0</v>
      </c>
      <c r="BD60" s="248">
        <v>0</v>
      </c>
      <c r="BE60" s="247">
        <v>0</v>
      </c>
      <c r="BF60" s="256"/>
      <c r="BG60" s="247">
        <v>0</v>
      </c>
      <c r="BH60" s="255"/>
      <c r="BI60" s="252">
        <v>0</v>
      </c>
      <c r="BJ60" s="257">
        <v>0</v>
      </c>
      <c r="BK60" s="247">
        <v>0</v>
      </c>
      <c r="BL60" s="252">
        <v>0</v>
      </c>
      <c r="BM60" s="247">
        <v>0</v>
      </c>
      <c r="BN60" s="247">
        <v>0</v>
      </c>
      <c r="BO60" s="247">
        <v>0</v>
      </c>
      <c r="BP60" s="247">
        <v>0</v>
      </c>
      <c r="BQ60" s="258">
        <v>0</v>
      </c>
      <c r="BR60" s="252">
        <v>0</v>
      </c>
      <c r="BS60" s="257">
        <v>1122</v>
      </c>
      <c r="BT60" s="252">
        <v>0</v>
      </c>
      <c r="BU60" s="255">
        <v>0</v>
      </c>
      <c r="BV60" s="256"/>
      <c r="BW60" s="248">
        <v>0</v>
      </c>
      <c r="BX60" s="252">
        <v>0</v>
      </c>
      <c r="BY60" s="247">
        <v>0</v>
      </c>
      <c r="BZ60" s="247"/>
      <c r="CA60" s="247">
        <v>0</v>
      </c>
      <c r="CB60" s="247">
        <v>0</v>
      </c>
      <c r="CC60" s="255">
        <v>0</v>
      </c>
      <c r="CD60" s="247">
        <v>0</v>
      </c>
      <c r="CE60" s="248">
        <v>0</v>
      </c>
      <c r="CF60" s="247"/>
      <c r="CG60" s="247">
        <v>0</v>
      </c>
      <c r="CH60" s="247">
        <v>0</v>
      </c>
      <c r="CI60" s="256">
        <v>0</v>
      </c>
      <c r="CJ60" s="247">
        <v>0</v>
      </c>
      <c r="CK60" s="247">
        <v>0</v>
      </c>
      <c r="CL60" s="252">
        <v>0</v>
      </c>
      <c r="CN60" s="260">
        <v>0</v>
      </c>
      <c r="CO60" s="260">
        <v>0</v>
      </c>
      <c r="CP60" s="260">
        <v>0</v>
      </c>
      <c r="CQ60" s="260">
        <v>0</v>
      </c>
    </row>
    <row r="61" spans="1:95">
      <c r="A61" s="244" t="s">
        <v>81</v>
      </c>
      <c r="B61" s="245" t="s">
        <v>413</v>
      </c>
      <c r="C61" s="228">
        <v>0</v>
      </c>
      <c r="D61" s="228">
        <v>0</v>
      </c>
      <c r="E61" s="226">
        <v>0</v>
      </c>
      <c r="F61" s="246">
        <v>0</v>
      </c>
      <c r="G61" s="226">
        <v>0</v>
      </c>
      <c r="H61" s="247">
        <v>0</v>
      </c>
      <c r="I61" s="248">
        <v>0</v>
      </c>
      <c r="J61" s="249">
        <v>0</v>
      </c>
      <c r="K61" s="226">
        <v>0</v>
      </c>
      <c r="L61" s="249">
        <v>0</v>
      </c>
      <c r="M61" s="250">
        <v>0</v>
      </c>
      <c r="N61" s="252"/>
      <c r="O61" s="226">
        <v>0</v>
      </c>
      <c r="P61" s="247"/>
      <c r="Q61" s="250">
        <v>0</v>
      </c>
      <c r="R61" s="286"/>
      <c r="S61" s="250">
        <v>0</v>
      </c>
      <c r="T61" s="249">
        <v>0</v>
      </c>
      <c r="U61" s="249">
        <v>0</v>
      </c>
      <c r="V61" s="249">
        <v>0</v>
      </c>
      <c r="W61" s="226">
        <v>0</v>
      </c>
      <c r="X61" s="249">
        <v>0</v>
      </c>
      <c r="Y61" s="249">
        <v>0</v>
      </c>
      <c r="Z61" s="249">
        <v>0</v>
      </c>
      <c r="AA61" s="248"/>
      <c r="AB61" s="249">
        <v>0</v>
      </c>
      <c r="AC61" s="252"/>
      <c r="AD61" s="249">
        <v>0</v>
      </c>
      <c r="AE61" s="249">
        <v>0</v>
      </c>
      <c r="AF61" s="285">
        <v>0</v>
      </c>
      <c r="AG61" s="224">
        <v>0</v>
      </c>
      <c r="AH61" s="249">
        <v>0</v>
      </c>
      <c r="AI61" s="226">
        <v>0</v>
      </c>
      <c r="AJ61" s="226">
        <v>0</v>
      </c>
      <c r="AK61" s="249">
        <v>0</v>
      </c>
      <c r="AL61" s="249">
        <v>0</v>
      </c>
      <c r="AM61" s="250">
        <v>0</v>
      </c>
      <c r="AN61" s="249">
        <v>0</v>
      </c>
      <c r="AO61" s="249">
        <v>0</v>
      </c>
      <c r="AP61" s="249">
        <v>0</v>
      </c>
      <c r="AQ61" s="254">
        <v>0</v>
      </c>
      <c r="AR61" s="254">
        <v>0</v>
      </c>
      <c r="AS61" s="247"/>
      <c r="AT61" s="252">
        <v>0</v>
      </c>
      <c r="AU61" s="247">
        <v>0</v>
      </c>
      <c r="AV61" s="247"/>
      <c r="AW61" s="256">
        <v>0</v>
      </c>
      <c r="AX61" s="256">
        <v>0</v>
      </c>
      <c r="AY61" s="252">
        <v>0</v>
      </c>
      <c r="AZ61" s="247">
        <v>0</v>
      </c>
      <c r="BA61" s="247">
        <v>80000</v>
      </c>
      <c r="BB61" s="252">
        <v>0</v>
      </c>
      <c r="BC61" s="256">
        <v>0</v>
      </c>
      <c r="BD61" s="248">
        <v>0</v>
      </c>
      <c r="BE61" s="247">
        <v>0</v>
      </c>
      <c r="BF61" s="256"/>
      <c r="BG61" s="247">
        <v>0</v>
      </c>
      <c r="BH61" s="255"/>
      <c r="BI61" s="252">
        <v>0</v>
      </c>
      <c r="BJ61" s="257">
        <v>0</v>
      </c>
      <c r="BK61" s="247">
        <v>0</v>
      </c>
      <c r="BL61" s="252">
        <v>0</v>
      </c>
      <c r="BM61" s="247">
        <v>0</v>
      </c>
      <c r="BN61" s="247">
        <v>0</v>
      </c>
      <c r="BO61" s="247">
        <v>0</v>
      </c>
      <c r="BP61" s="247">
        <v>0</v>
      </c>
      <c r="BQ61" s="258">
        <v>0</v>
      </c>
      <c r="BR61" s="252">
        <v>0</v>
      </c>
      <c r="BS61" s="257">
        <v>0</v>
      </c>
      <c r="BT61" s="252">
        <v>0</v>
      </c>
      <c r="BU61" s="255">
        <v>0</v>
      </c>
      <c r="BV61" s="256"/>
      <c r="BW61" s="248">
        <v>0</v>
      </c>
      <c r="BX61" s="252">
        <v>0</v>
      </c>
      <c r="BY61" s="247">
        <v>0</v>
      </c>
      <c r="BZ61" s="247"/>
      <c r="CA61" s="247">
        <v>0</v>
      </c>
      <c r="CB61" s="247"/>
      <c r="CC61" s="255"/>
      <c r="CD61" s="247">
        <v>0</v>
      </c>
      <c r="CE61" s="248">
        <v>0</v>
      </c>
      <c r="CF61" s="247"/>
      <c r="CG61" s="252">
        <v>0</v>
      </c>
      <c r="CH61" s="247">
        <v>0</v>
      </c>
      <c r="CI61" s="256">
        <v>0</v>
      </c>
      <c r="CJ61" s="247">
        <v>0</v>
      </c>
      <c r="CK61" s="247">
        <v>1.1040000000000001</v>
      </c>
      <c r="CL61" s="252">
        <v>0</v>
      </c>
      <c r="CN61" s="260">
        <v>0</v>
      </c>
      <c r="CO61" s="260">
        <v>0</v>
      </c>
      <c r="CP61" s="260">
        <v>0</v>
      </c>
      <c r="CQ61" s="260">
        <v>0</v>
      </c>
    </row>
    <row r="62" spans="1:95" ht="15" thickBot="1">
      <c r="A62" s="244" t="s">
        <v>83</v>
      </c>
      <c r="B62" s="245" t="s">
        <v>414</v>
      </c>
      <c r="C62" s="226">
        <v>0</v>
      </c>
      <c r="D62" s="229">
        <v>0</v>
      </c>
      <c r="E62" s="226">
        <v>0</v>
      </c>
      <c r="F62" s="246">
        <v>0</v>
      </c>
      <c r="G62" s="226">
        <v>0</v>
      </c>
      <c r="H62" s="247">
        <v>0</v>
      </c>
      <c r="I62" s="248">
        <v>0</v>
      </c>
      <c r="J62" s="249">
        <v>0</v>
      </c>
      <c r="K62" s="226">
        <v>0</v>
      </c>
      <c r="L62" s="249">
        <v>0</v>
      </c>
      <c r="M62" s="250">
        <v>0</v>
      </c>
      <c r="N62" s="252"/>
      <c r="O62" s="226">
        <v>0</v>
      </c>
      <c r="P62" s="247"/>
      <c r="Q62" s="250">
        <v>0</v>
      </c>
      <c r="R62" s="286"/>
      <c r="S62" s="250">
        <v>0</v>
      </c>
      <c r="T62" s="249">
        <v>0</v>
      </c>
      <c r="U62" s="249">
        <v>0</v>
      </c>
      <c r="V62" s="249">
        <v>0</v>
      </c>
      <c r="W62" s="226">
        <v>0</v>
      </c>
      <c r="X62" s="249">
        <v>0</v>
      </c>
      <c r="Y62" s="249">
        <v>0</v>
      </c>
      <c r="Z62" s="249">
        <v>75000</v>
      </c>
      <c r="AA62" s="248"/>
      <c r="AB62" s="249">
        <v>0</v>
      </c>
      <c r="AC62" s="252"/>
      <c r="AD62" s="249">
        <v>0</v>
      </c>
      <c r="AE62" s="249">
        <v>0</v>
      </c>
      <c r="AF62" s="285">
        <v>0</v>
      </c>
      <c r="AG62" s="224">
        <v>0</v>
      </c>
      <c r="AH62" s="249">
        <v>0</v>
      </c>
      <c r="AI62" s="226">
        <v>0</v>
      </c>
      <c r="AJ62" s="226">
        <v>0</v>
      </c>
      <c r="AK62" s="249">
        <v>0</v>
      </c>
      <c r="AL62" s="249">
        <v>0</v>
      </c>
      <c r="AM62" s="250">
        <v>0</v>
      </c>
      <c r="AN62" s="249">
        <v>0</v>
      </c>
      <c r="AO62" s="249">
        <v>0</v>
      </c>
      <c r="AP62" s="249">
        <v>0</v>
      </c>
      <c r="AQ62" s="254">
        <v>0</v>
      </c>
      <c r="AR62" s="254">
        <v>50000</v>
      </c>
      <c r="AS62" s="247"/>
      <c r="AT62" s="252">
        <v>0</v>
      </c>
      <c r="AU62" s="247">
        <v>0</v>
      </c>
      <c r="AV62" s="247"/>
      <c r="AW62" s="256">
        <v>0</v>
      </c>
      <c r="AX62" s="256">
        <v>0</v>
      </c>
      <c r="AY62" s="252">
        <v>0</v>
      </c>
      <c r="AZ62" s="247">
        <v>0</v>
      </c>
      <c r="BA62" s="247">
        <v>0</v>
      </c>
      <c r="BB62" s="252">
        <v>0</v>
      </c>
      <c r="BC62" s="256">
        <v>0</v>
      </c>
      <c r="BD62" s="248">
        <v>0</v>
      </c>
      <c r="BE62" s="247">
        <v>21814</v>
      </c>
      <c r="BF62" s="256"/>
      <c r="BG62" s="247">
        <v>0</v>
      </c>
      <c r="BH62" s="255"/>
      <c r="BI62" s="252">
        <v>0</v>
      </c>
      <c r="BJ62" s="257">
        <v>6500</v>
      </c>
      <c r="BK62" s="247">
        <v>0</v>
      </c>
      <c r="BL62" s="252">
        <v>132000</v>
      </c>
      <c r="BM62" s="247">
        <v>0</v>
      </c>
      <c r="BN62" s="247">
        <v>0</v>
      </c>
      <c r="BO62" s="247">
        <v>0</v>
      </c>
      <c r="BP62" s="247">
        <v>0</v>
      </c>
      <c r="BQ62" s="258">
        <v>0</v>
      </c>
      <c r="BR62" s="252">
        <v>0</v>
      </c>
      <c r="BS62" s="257">
        <v>0</v>
      </c>
      <c r="BT62" s="252">
        <v>0</v>
      </c>
      <c r="BU62" s="255">
        <v>0</v>
      </c>
      <c r="BV62" s="256"/>
      <c r="BW62" s="248">
        <v>0</v>
      </c>
      <c r="BX62" s="252">
        <v>0</v>
      </c>
      <c r="BY62" s="247">
        <v>0</v>
      </c>
      <c r="BZ62" s="247"/>
      <c r="CA62" s="247">
        <v>0</v>
      </c>
      <c r="CB62" s="247">
        <v>12230</v>
      </c>
      <c r="CC62" s="255">
        <v>23861</v>
      </c>
      <c r="CD62" s="247">
        <v>0</v>
      </c>
      <c r="CE62" s="248">
        <v>0</v>
      </c>
      <c r="CF62" s="247"/>
      <c r="CG62" s="252">
        <v>11450</v>
      </c>
      <c r="CH62" s="247">
        <v>0</v>
      </c>
      <c r="CI62" s="256">
        <v>0</v>
      </c>
      <c r="CJ62" s="247">
        <v>20000</v>
      </c>
      <c r="CK62" s="247">
        <v>0</v>
      </c>
      <c r="CL62" s="252">
        <v>0</v>
      </c>
      <c r="CN62" s="260">
        <v>0</v>
      </c>
      <c r="CO62" s="260">
        <v>0</v>
      </c>
      <c r="CP62" s="260">
        <v>0</v>
      </c>
      <c r="CQ62" s="260">
        <v>0</v>
      </c>
    </row>
    <row r="63" spans="1:95" ht="15" thickBot="1">
      <c r="A63" s="244" t="s">
        <v>104</v>
      </c>
      <c r="B63" s="245" t="s">
        <v>415</v>
      </c>
      <c r="C63" s="226">
        <v>142046.14334960043</v>
      </c>
      <c r="D63" s="229">
        <v>0</v>
      </c>
      <c r="E63" s="226">
        <v>0</v>
      </c>
      <c r="F63" s="246">
        <v>0</v>
      </c>
      <c r="G63" s="226">
        <v>0</v>
      </c>
      <c r="H63" s="247">
        <v>0</v>
      </c>
      <c r="I63" s="248">
        <v>0</v>
      </c>
      <c r="J63" s="249">
        <v>0</v>
      </c>
      <c r="K63" s="226">
        <v>0</v>
      </c>
      <c r="L63" s="249">
        <v>0</v>
      </c>
      <c r="M63" s="250">
        <v>0</v>
      </c>
      <c r="N63" s="252"/>
      <c r="O63" s="226">
        <v>0</v>
      </c>
      <c r="P63" s="247"/>
      <c r="Q63" s="250">
        <v>0</v>
      </c>
      <c r="R63" s="286"/>
      <c r="S63" s="250">
        <v>0</v>
      </c>
      <c r="T63" s="249">
        <v>0</v>
      </c>
      <c r="U63" s="249">
        <v>0</v>
      </c>
      <c r="V63" s="249">
        <v>0</v>
      </c>
      <c r="W63" s="226">
        <v>0</v>
      </c>
      <c r="X63" s="249">
        <v>0</v>
      </c>
      <c r="Y63" s="249">
        <v>0</v>
      </c>
      <c r="Z63" s="249">
        <v>0</v>
      </c>
      <c r="AA63" s="248"/>
      <c r="AB63" s="249">
        <v>0</v>
      </c>
      <c r="AC63" s="252"/>
      <c r="AD63" s="249">
        <v>0</v>
      </c>
      <c r="AE63" s="249">
        <v>0</v>
      </c>
      <c r="AF63" s="285">
        <v>0</v>
      </c>
      <c r="AG63" s="224">
        <v>0</v>
      </c>
      <c r="AH63" s="249">
        <v>140705.7862</v>
      </c>
      <c r="AI63" s="226">
        <v>0</v>
      </c>
      <c r="AJ63" s="226">
        <v>0</v>
      </c>
      <c r="AK63" s="249">
        <v>0</v>
      </c>
      <c r="AL63" s="249">
        <v>0</v>
      </c>
      <c r="AM63" s="250">
        <v>0</v>
      </c>
      <c r="AN63" s="249">
        <v>0</v>
      </c>
      <c r="AO63" s="249">
        <v>0</v>
      </c>
      <c r="AP63" s="249">
        <v>0</v>
      </c>
      <c r="AQ63" s="254">
        <v>0</v>
      </c>
      <c r="AR63" s="254">
        <v>0</v>
      </c>
      <c r="AS63" s="247"/>
      <c r="AT63" s="252">
        <v>0</v>
      </c>
      <c r="AU63" s="247">
        <v>0</v>
      </c>
      <c r="AV63" s="247"/>
      <c r="AW63" s="256">
        <v>0</v>
      </c>
      <c r="AX63" s="256">
        <v>0</v>
      </c>
      <c r="AY63" s="252">
        <v>0</v>
      </c>
      <c r="AZ63" s="247">
        <v>0</v>
      </c>
      <c r="BA63" s="247">
        <v>0</v>
      </c>
      <c r="BB63" s="252">
        <v>0</v>
      </c>
      <c r="BC63" s="256">
        <v>0</v>
      </c>
      <c r="BD63" s="248">
        <v>0</v>
      </c>
      <c r="BE63" s="247">
        <v>0</v>
      </c>
      <c r="BF63" s="256"/>
      <c r="BG63" s="247">
        <v>0</v>
      </c>
      <c r="BH63" s="255"/>
      <c r="BI63" s="252">
        <v>0</v>
      </c>
      <c r="BJ63" s="257">
        <v>0</v>
      </c>
      <c r="BK63" s="247">
        <v>0</v>
      </c>
      <c r="BL63" s="252">
        <v>0</v>
      </c>
      <c r="BM63" s="247">
        <v>0</v>
      </c>
      <c r="BN63" s="247">
        <v>0</v>
      </c>
      <c r="BO63" s="247">
        <v>0</v>
      </c>
      <c r="BP63" s="247">
        <v>0</v>
      </c>
      <c r="BQ63" s="258">
        <v>0</v>
      </c>
      <c r="BR63" s="252">
        <v>0</v>
      </c>
      <c r="BS63" s="257">
        <v>0</v>
      </c>
      <c r="BT63" s="252">
        <v>0</v>
      </c>
      <c r="BU63" s="255">
        <v>0</v>
      </c>
      <c r="BV63" s="256"/>
      <c r="BW63" s="248">
        <v>0</v>
      </c>
      <c r="BX63" s="252">
        <v>0</v>
      </c>
      <c r="BY63" s="247">
        <v>0</v>
      </c>
      <c r="BZ63" s="247"/>
      <c r="CA63" s="247"/>
      <c r="CB63" s="247"/>
      <c r="CC63" s="255"/>
      <c r="CD63" s="247">
        <v>0</v>
      </c>
      <c r="CE63" s="248">
        <v>0</v>
      </c>
      <c r="CF63" s="247"/>
      <c r="CG63" s="252">
        <v>0</v>
      </c>
      <c r="CH63" s="247">
        <v>0</v>
      </c>
      <c r="CI63" s="256">
        <v>0</v>
      </c>
      <c r="CJ63" s="247">
        <v>0</v>
      </c>
      <c r="CK63" s="247">
        <v>1.1372</v>
      </c>
      <c r="CL63" s="252">
        <v>0</v>
      </c>
      <c r="CN63" s="260"/>
      <c r="CO63" s="260"/>
      <c r="CP63" s="260"/>
      <c r="CQ63" s="260">
        <v>2500</v>
      </c>
    </row>
    <row r="64" spans="1:95" ht="15" thickBot="1">
      <c r="A64" s="244" t="s">
        <v>105</v>
      </c>
      <c r="B64" s="245" t="s">
        <v>416</v>
      </c>
      <c r="C64" s="229">
        <v>25000</v>
      </c>
      <c r="D64" s="229">
        <v>0</v>
      </c>
      <c r="E64" s="226">
        <v>0</v>
      </c>
      <c r="F64" s="246">
        <v>0</v>
      </c>
      <c r="G64" s="226">
        <v>0</v>
      </c>
      <c r="H64" s="247">
        <v>0</v>
      </c>
      <c r="I64" s="248">
        <v>0</v>
      </c>
      <c r="J64" s="249">
        <v>0</v>
      </c>
      <c r="K64" s="226">
        <v>0</v>
      </c>
      <c r="L64" s="249">
        <v>0</v>
      </c>
      <c r="M64" s="250">
        <v>0</v>
      </c>
      <c r="N64" s="252"/>
      <c r="O64" s="226">
        <v>0</v>
      </c>
      <c r="P64" s="247"/>
      <c r="Q64" s="250">
        <v>0</v>
      </c>
      <c r="R64" s="286"/>
      <c r="S64" s="250">
        <v>0</v>
      </c>
      <c r="T64" s="249">
        <v>0</v>
      </c>
      <c r="U64" s="249">
        <v>0</v>
      </c>
      <c r="V64" s="249">
        <v>0</v>
      </c>
      <c r="W64" s="226">
        <v>0</v>
      </c>
      <c r="X64" s="249">
        <v>0</v>
      </c>
      <c r="Y64" s="249">
        <v>0</v>
      </c>
      <c r="Z64" s="249">
        <v>0</v>
      </c>
      <c r="AA64" s="248"/>
      <c r="AB64" s="249">
        <v>0</v>
      </c>
      <c r="AC64" s="252"/>
      <c r="AD64" s="249">
        <v>0</v>
      </c>
      <c r="AE64" s="249">
        <v>0</v>
      </c>
      <c r="AF64" s="285">
        <v>0</v>
      </c>
      <c r="AG64" s="224">
        <v>0</v>
      </c>
      <c r="AH64" s="249">
        <v>47049</v>
      </c>
      <c r="AI64" s="226">
        <v>0</v>
      </c>
      <c r="AJ64" s="226">
        <v>0</v>
      </c>
      <c r="AK64" s="249">
        <v>0</v>
      </c>
      <c r="AL64" s="249">
        <v>0</v>
      </c>
      <c r="AM64" s="250">
        <v>0</v>
      </c>
      <c r="AN64" s="249">
        <v>0</v>
      </c>
      <c r="AO64" s="249">
        <v>0</v>
      </c>
      <c r="AP64" s="249">
        <v>0</v>
      </c>
      <c r="AQ64" s="254">
        <v>0</v>
      </c>
      <c r="AR64" s="254">
        <v>0</v>
      </c>
      <c r="AS64" s="247"/>
      <c r="AT64" s="252">
        <v>0</v>
      </c>
      <c r="AU64" s="247">
        <v>0</v>
      </c>
      <c r="AV64" s="247"/>
      <c r="AW64" s="256">
        <v>0</v>
      </c>
      <c r="AX64" s="256">
        <v>0</v>
      </c>
      <c r="AY64" s="252">
        <v>0</v>
      </c>
      <c r="AZ64" s="247">
        <v>0</v>
      </c>
      <c r="BA64" s="247">
        <v>0</v>
      </c>
      <c r="BB64" s="252">
        <v>0</v>
      </c>
      <c r="BC64" s="256">
        <v>0</v>
      </c>
      <c r="BD64" s="248">
        <v>0</v>
      </c>
      <c r="BE64" s="247">
        <v>0</v>
      </c>
      <c r="BF64" s="256"/>
      <c r="BG64" s="247">
        <v>0</v>
      </c>
      <c r="BH64" s="255"/>
      <c r="BI64" s="252">
        <v>0</v>
      </c>
      <c r="BJ64" s="257">
        <v>0</v>
      </c>
      <c r="BK64" s="247">
        <v>0</v>
      </c>
      <c r="BL64" s="252">
        <v>0</v>
      </c>
      <c r="BM64" s="247">
        <v>0</v>
      </c>
      <c r="BN64" s="247">
        <v>0</v>
      </c>
      <c r="BO64" s="247">
        <v>0</v>
      </c>
      <c r="BP64" s="247">
        <v>0</v>
      </c>
      <c r="BQ64" s="258">
        <v>0</v>
      </c>
      <c r="BR64" s="252">
        <v>0</v>
      </c>
      <c r="BS64" s="257">
        <v>0</v>
      </c>
      <c r="BT64" s="252">
        <v>0</v>
      </c>
      <c r="BU64" s="255">
        <v>0</v>
      </c>
      <c r="BV64" s="256"/>
      <c r="BW64" s="248">
        <v>0</v>
      </c>
      <c r="BX64" s="252">
        <v>0</v>
      </c>
      <c r="BY64" s="247">
        <v>0</v>
      </c>
      <c r="BZ64" s="247"/>
      <c r="CA64" s="247"/>
      <c r="CB64" s="247"/>
      <c r="CC64" s="255"/>
      <c r="CD64" s="247">
        <v>0</v>
      </c>
      <c r="CE64" s="248">
        <v>0</v>
      </c>
      <c r="CF64" s="247"/>
      <c r="CG64" s="252">
        <v>0</v>
      </c>
      <c r="CH64" s="247">
        <v>0</v>
      </c>
      <c r="CI64" s="256">
        <v>0</v>
      </c>
      <c r="CJ64" s="247">
        <v>0</v>
      </c>
      <c r="CK64" s="247">
        <v>1.1040000000000001</v>
      </c>
      <c r="CL64" s="252">
        <v>0</v>
      </c>
      <c r="CN64" s="260"/>
      <c r="CO64" s="260"/>
      <c r="CP64" s="260"/>
      <c r="CQ64" s="260"/>
    </row>
    <row r="65" spans="1:95">
      <c r="A65" s="577" t="s">
        <v>363</v>
      </c>
      <c r="B65" s="578"/>
      <c r="C65" s="268">
        <f>SUM(C32:C64)</f>
        <v>2791566.4401302473</v>
      </c>
      <c r="D65" s="269">
        <f t="shared" ref="D65:BO65" si="3">SUM(D32:D64)</f>
        <v>1012302.3001884923</v>
      </c>
      <c r="E65" s="268">
        <f t="shared" si="3"/>
        <v>4461086.7004991677</v>
      </c>
      <c r="F65" s="270">
        <f t="shared" si="3"/>
        <v>4757046.0656000003</v>
      </c>
      <c r="G65" s="269">
        <f t="shared" si="3"/>
        <v>5910857.2103370009</v>
      </c>
      <c r="H65" s="268">
        <f t="shared" si="3"/>
        <v>890222.46629999997</v>
      </c>
      <c r="I65" s="269">
        <f t="shared" si="3"/>
        <v>3514879.9858000008</v>
      </c>
      <c r="J65" s="268">
        <f t="shared" si="3"/>
        <v>3191492.2536999998</v>
      </c>
      <c r="K65" s="270">
        <f t="shared" si="3"/>
        <v>1525670.6842396914</v>
      </c>
      <c r="L65" s="270">
        <f t="shared" si="3"/>
        <v>1768556.1695000001</v>
      </c>
      <c r="M65" s="270">
        <f t="shared" si="3"/>
        <v>1295988.338</v>
      </c>
      <c r="N65" s="270">
        <f t="shared" si="3"/>
        <v>0</v>
      </c>
      <c r="O65" s="270">
        <f t="shared" si="3"/>
        <v>3247762.3578601177</v>
      </c>
      <c r="P65" s="270">
        <f t="shared" si="3"/>
        <v>0</v>
      </c>
      <c r="Q65" s="270">
        <f>SUM(Q32:Q64)</f>
        <v>2093160.1149000002</v>
      </c>
      <c r="R65" s="271">
        <f t="shared" si="3"/>
        <v>0</v>
      </c>
      <c r="S65" s="270">
        <f t="shared" si="3"/>
        <v>3249100.5977999996</v>
      </c>
      <c r="T65" s="270">
        <f t="shared" si="3"/>
        <v>2250852.6146</v>
      </c>
      <c r="U65" s="270">
        <f t="shared" si="3"/>
        <v>2679603.9534999998</v>
      </c>
      <c r="V65" s="270">
        <f t="shared" si="3"/>
        <v>3493986.8424</v>
      </c>
      <c r="W65" s="270">
        <f t="shared" si="3"/>
        <v>2018152.7983072461</v>
      </c>
      <c r="X65" s="270">
        <f t="shared" si="3"/>
        <v>1667719.4027</v>
      </c>
      <c r="Y65" s="270">
        <f t="shared" si="3"/>
        <v>1642196.9150999999</v>
      </c>
      <c r="Z65" s="270">
        <f t="shared" si="3"/>
        <v>5027100.0117000015</v>
      </c>
      <c r="AA65" s="270">
        <f t="shared" si="3"/>
        <v>0</v>
      </c>
      <c r="AB65" s="270">
        <f t="shared" si="3"/>
        <v>1534823.9889000002</v>
      </c>
      <c r="AC65" s="270">
        <f t="shared" si="3"/>
        <v>0</v>
      </c>
      <c r="AD65" s="272">
        <f t="shared" si="3"/>
        <v>4558320.9638999999</v>
      </c>
      <c r="AE65" s="273">
        <f t="shared" si="3"/>
        <v>1719421.3140999998</v>
      </c>
      <c r="AF65" s="274">
        <f t="shared" si="3"/>
        <v>3127192.5076781702</v>
      </c>
      <c r="AG65" s="270">
        <f t="shared" si="3"/>
        <v>3466226</v>
      </c>
      <c r="AH65" s="270">
        <f t="shared" si="3"/>
        <v>2191142.0578000001</v>
      </c>
      <c r="AI65" s="270">
        <f t="shared" si="3"/>
        <v>2107073.0075787259</v>
      </c>
      <c r="AJ65" s="270">
        <f t="shared" si="3"/>
        <v>3273869.4559964645</v>
      </c>
      <c r="AK65" s="270">
        <f t="shared" si="3"/>
        <v>1722528.1324</v>
      </c>
      <c r="AL65" s="270">
        <f t="shared" si="3"/>
        <v>2459537.8723999998</v>
      </c>
      <c r="AM65" s="270">
        <f t="shared" si="3"/>
        <v>3375194.3821</v>
      </c>
      <c r="AN65" s="270">
        <f t="shared" si="3"/>
        <v>1999239.8188999998</v>
      </c>
      <c r="AO65" s="270">
        <f t="shared" si="3"/>
        <v>1874743.3564999998</v>
      </c>
      <c r="AP65" s="270">
        <f t="shared" si="3"/>
        <v>3114179.3588000005</v>
      </c>
      <c r="AQ65" s="270">
        <f t="shared" si="3"/>
        <v>1682308.6460000002</v>
      </c>
      <c r="AR65" s="270">
        <f t="shared" si="3"/>
        <v>2695345.2533000004</v>
      </c>
      <c r="AS65" s="270">
        <f t="shared" si="3"/>
        <v>0</v>
      </c>
      <c r="AT65" s="270">
        <f t="shared" si="3"/>
        <v>4808515.1433286769</v>
      </c>
      <c r="AU65" s="270">
        <f t="shared" si="3"/>
        <v>1790111.3099999998</v>
      </c>
      <c r="AV65" s="270">
        <f t="shared" si="3"/>
        <v>0</v>
      </c>
      <c r="AW65" s="270">
        <f t="shared" si="3"/>
        <v>3056215.8249999997</v>
      </c>
      <c r="AX65" s="270">
        <f t="shared" si="3"/>
        <v>1115594.6878193242</v>
      </c>
      <c r="AY65" s="270">
        <f t="shared" si="3"/>
        <v>2861121.1318348558</v>
      </c>
      <c r="AZ65" s="270">
        <f t="shared" si="3"/>
        <v>2425101.4047999997</v>
      </c>
      <c r="BA65" s="270">
        <f t="shared" si="3"/>
        <v>3062014.4323999998</v>
      </c>
      <c r="BB65" s="270">
        <f t="shared" si="3"/>
        <v>2196879.4857999999</v>
      </c>
      <c r="BC65" s="270">
        <f t="shared" si="3"/>
        <v>1890229.1782</v>
      </c>
      <c r="BD65" s="270">
        <f t="shared" si="3"/>
        <v>8014105.3342999974</v>
      </c>
      <c r="BE65" s="270">
        <f t="shared" si="3"/>
        <v>3121100.2602000004</v>
      </c>
      <c r="BF65" s="270">
        <f t="shared" si="3"/>
        <v>0</v>
      </c>
      <c r="BG65" s="270">
        <f t="shared" si="3"/>
        <v>2283008.5694999998</v>
      </c>
      <c r="BH65" s="270">
        <f t="shared" si="3"/>
        <v>0</v>
      </c>
      <c r="BI65" s="270">
        <f t="shared" si="3"/>
        <v>4549743.2610031804</v>
      </c>
      <c r="BJ65" s="270">
        <f t="shared" si="3"/>
        <v>3101664.0367000001</v>
      </c>
      <c r="BK65" s="270">
        <f t="shared" si="3"/>
        <v>2607773.1175000002</v>
      </c>
      <c r="BL65" s="270">
        <f t="shared" si="3"/>
        <v>3234159.6066999999</v>
      </c>
      <c r="BM65" s="270">
        <f t="shared" si="3"/>
        <v>1406309.8565999998</v>
      </c>
      <c r="BN65" s="270">
        <f t="shared" si="3"/>
        <v>3152158.2770999996</v>
      </c>
      <c r="BO65" s="270">
        <f t="shared" si="3"/>
        <v>1770681.8989000001</v>
      </c>
      <c r="BP65" s="270">
        <f t="shared" ref="BP65:CG65" si="4">SUM(BP32:BP64)</f>
        <v>1799326.305939551</v>
      </c>
      <c r="BQ65" s="270">
        <f t="shared" si="4"/>
        <v>3143125.2307000007</v>
      </c>
      <c r="BR65" s="270">
        <f t="shared" si="4"/>
        <v>2977666.5859999997</v>
      </c>
      <c r="BS65" s="270">
        <f t="shared" si="4"/>
        <v>1520797.9763</v>
      </c>
      <c r="BT65" s="270">
        <f t="shared" si="4"/>
        <v>1737813.988850761</v>
      </c>
      <c r="BU65" s="270">
        <f t="shared" si="4"/>
        <v>1555004.7894876688</v>
      </c>
      <c r="BV65" s="270">
        <f t="shared" si="4"/>
        <v>0</v>
      </c>
      <c r="BW65" s="270">
        <f t="shared" si="4"/>
        <v>2073521.5899</v>
      </c>
      <c r="BX65" s="270">
        <f t="shared" si="4"/>
        <v>1911247.2679143979</v>
      </c>
      <c r="BY65" s="270">
        <f t="shared" si="4"/>
        <v>1396302.6620551851</v>
      </c>
      <c r="BZ65" s="270">
        <f t="shared" si="4"/>
        <v>0</v>
      </c>
      <c r="CA65" s="270">
        <f t="shared" si="4"/>
        <v>3886219.0656978432</v>
      </c>
      <c r="CB65" s="270">
        <f t="shared" si="4"/>
        <v>2343803.4203986996</v>
      </c>
      <c r="CC65" s="270">
        <f t="shared" si="4"/>
        <v>3900561.1084132162</v>
      </c>
      <c r="CD65" s="270">
        <f t="shared" si="4"/>
        <v>3142985.5963000008</v>
      </c>
      <c r="CE65" s="269">
        <f t="shared" si="4"/>
        <v>1493591.0634999999</v>
      </c>
      <c r="CF65" s="275">
        <f t="shared" si="4"/>
        <v>0</v>
      </c>
      <c r="CG65" s="268">
        <f t="shared" si="4"/>
        <v>9552525.8090999983</v>
      </c>
      <c r="CH65" s="270">
        <f>SUM(CH32:CH64)</f>
        <v>7512254</v>
      </c>
      <c r="CI65" s="270">
        <f>SUM(CI32:CI64)</f>
        <v>13685965.761700002</v>
      </c>
      <c r="CJ65" s="270">
        <f>SUM(CJ32:CJ64)</f>
        <v>3744252.4493000004</v>
      </c>
      <c r="CK65" s="270">
        <f>SUM(CK32:CK64)</f>
        <v>10288012.972700002</v>
      </c>
      <c r="CL65" s="269">
        <f>SUM(CL32:CL64)</f>
        <v>6796519.0365000004</v>
      </c>
      <c r="CN65" s="269">
        <f>SUM(CN32:CN64)</f>
        <v>0</v>
      </c>
      <c r="CO65" s="269">
        <f>SUM(CO32:CO64)</f>
        <v>0</v>
      </c>
      <c r="CP65" s="269">
        <f>SUM(CP32:CP64)</f>
        <v>0</v>
      </c>
      <c r="CQ65" s="269">
        <f>SUM(CQ32:CQ64)</f>
        <v>207385.63517708224</v>
      </c>
    </row>
    <row r="66" spans="1:95">
      <c r="A66" s="235"/>
      <c r="B66" s="235"/>
      <c r="C66" s="276"/>
      <c r="D66" s="277"/>
      <c r="E66" s="276"/>
      <c r="F66" s="235"/>
      <c r="G66" s="277"/>
      <c r="H66" s="276"/>
      <c r="I66" s="277"/>
      <c r="J66" s="276"/>
      <c r="K66" s="235"/>
      <c r="L66" s="235"/>
      <c r="M66" s="235"/>
      <c r="N66" s="235"/>
      <c r="O66" s="235"/>
      <c r="P66" s="235"/>
      <c r="Q66" s="235"/>
      <c r="R66" s="236"/>
      <c r="S66" s="235"/>
      <c r="T66" s="235"/>
      <c r="U66" s="235"/>
      <c r="V66" s="235"/>
      <c r="W66" s="235"/>
      <c r="X66" s="235"/>
      <c r="Y66" s="235"/>
      <c r="Z66" s="235"/>
      <c r="AA66" s="235"/>
      <c r="AB66" s="235"/>
      <c r="AC66" s="235"/>
      <c r="AD66" s="235"/>
      <c r="AE66" s="225"/>
      <c r="AF66" s="235"/>
      <c r="AG66" s="235"/>
      <c r="AH66" s="235"/>
      <c r="AI66" s="235"/>
      <c r="AJ66" s="235"/>
      <c r="AK66" s="235"/>
      <c r="AL66" s="235"/>
      <c r="AM66" s="235"/>
      <c r="AN66" s="235"/>
      <c r="AO66" s="235"/>
      <c r="AP66" s="235"/>
      <c r="AQ66" s="235"/>
      <c r="AR66" s="235"/>
      <c r="AS66" s="235"/>
      <c r="AT66" s="235"/>
      <c r="AU66" s="235"/>
      <c r="AV66" s="235"/>
      <c r="AW66" s="235"/>
      <c r="AX66" s="235"/>
      <c r="AY66" s="235"/>
      <c r="AZ66" s="235"/>
      <c r="BA66" s="235"/>
      <c r="BB66" s="235"/>
      <c r="BC66" s="235"/>
      <c r="BD66" s="235"/>
      <c r="BE66" s="235"/>
      <c r="BF66" s="235"/>
      <c r="BG66" s="235"/>
      <c r="BH66" s="235"/>
      <c r="BI66" s="235"/>
      <c r="BJ66" s="235"/>
      <c r="BK66" s="235"/>
      <c r="BL66" s="235"/>
      <c r="BM66" s="235"/>
      <c r="BN66" s="235"/>
      <c r="BO66" s="235"/>
      <c r="BP66" s="235"/>
      <c r="BQ66" s="235"/>
      <c r="BR66" s="235"/>
      <c r="BS66" s="235"/>
      <c r="BT66" s="235"/>
      <c r="BU66" s="235"/>
      <c r="BV66" s="235"/>
      <c r="BW66" s="235"/>
      <c r="BX66" s="235"/>
      <c r="BY66" s="235"/>
      <c r="BZ66" s="235"/>
      <c r="CA66" s="235"/>
      <c r="CB66" s="235"/>
      <c r="CC66" s="235"/>
      <c r="CD66" s="235"/>
      <c r="CE66" s="277"/>
      <c r="CF66" s="278"/>
      <c r="CG66" s="276"/>
      <c r="CH66" s="235"/>
      <c r="CI66" s="235"/>
      <c r="CJ66" s="235"/>
      <c r="CK66" s="235"/>
      <c r="CL66" s="277"/>
      <c r="CN66" s="277"/>
      <c r="CO66" s="277"/>
      <c r="CP66" s="277"/>
      <c r="CQ66" s="277"/>
    </row>
    <row r="67" spans="1:95" ht="15" thickBot="1">
      <c r="A67" s="267" t="s">
        <v>364</v>
      </c>
      <c r="B67" s="267"/>
      <c r="C67" s="268">
        <f>C29-C65</f>
        <v>189569.075390012</v>
      </c>
      <c r="D67" s="269">
        <f>D29-D65</f>
        <v>127815.78801150783</v>
      </c>
      <c r="E67" s="268">
        <f>E29-E65</f>
        <v>-193091.12449916825</v>
      </c>
      <c r="F67" s="270">
        <f>F29-F65</f>
        <v>-53414.499600000679</v>
      </c>
      <c r="G67" s="269">
        <f>G29-G65</f>
        <v>-309647.25693223905</v>
      </c>
      <c r="H67" s="268">
        <f t="shared" ref="H67:BS67" si="5">H29-H65</f>
        <v>-145744.54869999993</v>
      </c>
      <c r="I67" s="269">
        <f t="shared" si="5"/>
        <v>-46505.985800000839</v>
      </c>
      <c r="J67" s="268">
        <f t="shared" si="5"/>
        <v>-47107.298199999612</v>
      </c>
      <c r="K67" s="270">
        <f t="shared" si="5"/>
        <v>-73907.684239691356</v>
      </c>
      <c r="L67" s="270">
        <f t="shared" si="5"/>
        <v>38572.524999999907</v>
      </c>
      <c r="M67" s="270">
        <f t="shared" si="5"/>
        <v>83295.418700000038</v>
      </c>
      <c r="N67" s="270">
        <f t="shared" si="5"/>
        <v>0</v>
      </c>
      <c r="O67" s="270">
        <f t="shared" si="5"/>
        <v>-23413.357860117685</v>
      </c>
      <c r="P67" s="270">
        <f t="shared" si="5"/>
        <v>0</v>
      </c>
      <c r="Q67" s="270">
        <f t="shared" si="5"/>
        <v>-19436.705900000175</v>
      </c>
      <c r="R67" s="271">
        <f t="shared" si="5"/>
        <v>0</v>
      </c>
      <c r="S67" s="270">
        <f t="shared" si="5"/>
        <v>-164591.52579999948</v>
      </c>
      <c r="T67" s="270">
        <f t="shared" si="5"/>
        <v>-28239.206400000025</v>
      </c>
      <c r="U67" s="270">
        <f t="shared" si="5"/>
        <v>-128550.89399999939</v>
      </c>
      <c r="V67" s="270">
        <f t="shared" si="5"/>
        <v>12154.99990000017</v>
      </c>
      <c r="W67" s="270">
        <f t="shared" si="5"/>
        <v>-40510.714973912574</v>
      </c>
      <c r="X67" s="270">
        <f t="shared" si="5"/>
        <v>-166097.75579999993</v>
      </c>
      <c r="Y67" s="270">
        <f t="shared" si="5"/>
        <v>-94516.182699999772</v>
      </c>
      <c r="Z67" s="270">
        <f t="shared" si="5"/>
        <v>17567.781699998304</v>
      </c>
      <c r="AA67" s="270">
        <f t="shared" si="5"/>
        <v>0</v>
      </c>
      <c r="AB67" s="270">
        <f t="shared" si="5"/>
        <v>-126598.80300000031</v>
      </c>
      <c r="AC67" s="270">
        <f t="shared" si="5"/>
        <v>0</v>
      </c>
      <c r="AD67" s="272">
        <f t="shared" si="5"/>
        <v>93203.284099999815</v>
      </c>
      <c r="AE67" s="273">
        <f t="shared" si="5"/>
        <v>-102352.97819999978</v>
      </c>
      <c r="AF67" s="274">
        <f t="shared" si="5"/>
        <v>-28744.579892456066</v>
      </c>
      <c r="AG67" s="270">
        <f>AG29-AG65</f>
        <v>-178264</v>
      </c>
      <c r="AH67" s="270">
        <f>AH29-AH65</f>
        <v>4742.4709999999031</v>
      </c>
      <c r="AI67" s="270">
        <f t="shared" si="5"/>
        <v>-42729.919483487727</v>
      </c>
      <c r="AJ67" s="270">
        <f t="shared" si="5"/>
        <v>124422.54400353553</v>
      </c>
      <c r="AK67" s="270">
        <f t="shared" si="5"/>
        <v>5.9638000000268221</v>
      </c>
      <c r="AL67" s="270">
        <f t="shared" si="5"/>
        <v>-178579.44319999963</v>
      </c>
      <c r="AM67" s="270">
        <f t="shared" si="5"/>
        <v>10540.61260000011</v>
      </c>
      <c r="AN67" s="270">
        <f t="shared" si="5"/>
        <v>-301373.62479999987</v>
      </c>
      <c r="AO67" s="270">
        <f t="shared" si="5"/>
        <v>-139841.34009999968</v>
      </c>
      <c r="AP67" s="270">
        <f t="shared" si="5"/>
        <v>32685.393199999351</v>
      </c>
      <c r="AQ67" s="270">
        <f t="shared" si="5"/>
        <v>-10760.127900000196</v>
      </c>
      <c r="AR67" s="270">
        <f t="shared" si="5"/>
        <v>-241796.69080000045</v>
      </c>
      <c r="AS67" s="270">
        <f t="shared" si="5"/>
        <v>0</v>
      </c>
      <c r="AT67" s="270">
        <f t="shared" si="5"/>
        <v>0.30905227549374104</v>
      </c>
      <c r="AU67" s="270">
        <f>AU29-AU65</f>
        <v>72003.110000000102</v>
      </c>
      <c r="AV67" s="270">
        <f t="shared" si="5"/>
        <v>0</v>
      </c>
      <c r="AW67" s="270">
        <f t="shared" si="5"/>
        <v>-65897.959999999497</v>
      </c>
      <c r="AX67" s="270">
        <f t="shared" si="5"/>
        <v>-34071.569677378749</v>
      </c>
      <c r="AY67" s="270">
        <f t="shared" si="5"/>
        <v>-221957.27469199849</v>
      </c>
      <c r="AZ67" s="270">
        <f t="shared" si="5"/>
        <v>-163167.27979999967</v>
      </c>
      <c r="BA67" s="270">
        <f t="shared" si="5"/>
        <v>-38025.932399999816</v>
      </c>
      <c r="BB67" s="270">
        <f t="shared" si="5"/>
        <v>1.5409000003710389</v>
      </c>
      <c r="BC67" s="270">
        <f t="shared" si="5"/>
        <v>22300.208000000101</v>
      </c>
      <c r="BD67" s="270">
        <f t="shared" si="5"/>
        <v>28004.81410000287</v>
      </c>
      <c r="BE67" s="270">
        <f t="shared" si="5"/>
        <v>-186605.58290000027</v>
      </c>
      <c r="BF67" s="270">
        <f t="shared" si="5"/>
        <v>0</v>
      </c>
      <c r="BG67" s="270">
        <f t="shared" si="5"/>
        <v>100156.77320000017</v>
      </c>
      <c r="BH67" s="270">
        <f t="shared" si="5"/>
        <v>0</v>
      </c>
      <c r="BI67" s="270">
        <f t="shared" si="5"/>
        <v>-79941.13231746573</v>
      </c>
      <c r="BJ67" s="270">
        <f t="shared" si="5"/>
        <v>-271533.94830000028</v>
      </c>
      <c r="BK67" s="270">
        <f t="shared" si="5"/>
        <v>-148142.0438000001</v>
      </c>
      <c r="BL67" s="270">
        <f t="shared" si="5"/>
        <v>-357925.30349999992</v>
      </c>
      <c r="BM67" s="270">
        <f t="shared" si="5"/>
        <v>-38102.165399999823</v>
      </c>
      <c r="BN67" s="270">
        <f t="shared" si="5"/>
        <v>-123423.48169999942</v>
      </c>
      <c r="BO67" s="270">
        <f t="shared" si="5"/>
        <v>-84884.903500000248</v>
      </c>
      <c r="BP67" s="270">
        <f t="shared" si="5"/>
        <v>-149717.09165383666</v>
      </c>
      <c r="BQ67" s="270">
        <f t="shared" si="5"/>
        <v>20374.819099999499</v>
      </c>
      <c r="BR67" s="270">
        <f t="shared" si="5"/>
        <v>-39691.276499999687</v>
      </c>
      <c r="BS67" s="270">
        <f t="shared" si="5"/>
        <v>-76229.460699999938</v>
      </c>
      <c r="BT67" s="270">
        <f t="shared" ref="BT67:CL67" si="6">BT29-BT65</f>
        <v>-128111.96504123718</v>
      </c>
      <c r="BU67" s="270">
        <f t="shared" si="6"/>
        <v>-13521.789487668779</v>
      </c>
      <c r="BV67" s="270">
        <f t="shared" si="6"/>
        <v>0</v>
      </c>
      <c r="BW67" s="270">
        <f t="shared" si="6"/>
        <v>16164.561500000069</v>
      </c>
      <c r="BX67" s="270">
        <f t="shared" si="6"/>
        <v>-62822.267914397875</v>
      </c>
      <c r="BY67" s="270">
        <f t="shared" si="6"/>
        <v>28060.337944814935</v>
      </c>
      <c r="BZ67" s="270">
        <f t="shared" si="6"/>
        <v>0</v>
      </c>
      <c r="CA67" s="270">
        <f t="shared" si="6"/>
        <v>-129680.06569784321</v>
      </c>
      <c r="CB67" s="270">
        <f t="shared" si="6"/>
        <v>-74617.420398699585</v>
      </c>
      <c r="CC67" s="270">
        <f t="shared" si="6"/>
        <v>-124835.10841321619</v>
      </c>
      <c r="CD67" s="270">
        <f t="shared" si="6"/>
        <v>-16657.094300000928</v>
      </c>
      <c r="CE67" s="269">
        <f t="shared" si="6"/>
        <v>-59164.500499999849</v>
      </c>
      <c r="CF67" s="275">
        <f t="shared" si="6"/>
        <v>0</v>
      </c>
      <c r="CG67" s="268">
        <f t="shared" si="6"/>
        <v>-552894.13229999878</v>
      </c>
      <c r="CH67" s="270">
        <f t="shared" si="6"/>
        <v>-388783</v>
      </c>
      <c r="CI67" s="270">
        <f t="shared" si="6"/>
        <v>-58457.310500001535</v>
      </c>
      <c r="CJ67" s="270">
        <f t="shared" si="6"/>
        <v>-368780.1696000006</v>
      </c>
      <c r="CK67" s="270">
        <f t="shared" si="6"/>
        <v>18976.042499991134</v>
      </c>
      <c r="CL67" s="269">
        <f t="shared" si="6"/>
        <v>-147955.03650000039</v>
      </c>
      <c r="CN67" s="269">
        <f>CN29-CN65</f>
        <v>0</v>
      </c>
      <c r="CO67" s="269">
        <f>CO29-CO65</f>
        <v>0</v>
      </c>
      <c r="CP67" s="269">
        <f>CP29-CP65</f>
        <v>0</v>
      </c>
      <c r="CQ67" s="269">
        <f>CQ29-CQ65</f>
        <v>-1227.6351770822366</v>
      </c>
    </row>
    <row r="68" spans="1:95" ht="15" thickBot="1">
      <c r="A68" s="245" t="s">
        <v>518</v>
      </c>
      <c r="B68" s="287"/>
      <c r="C68" s="230">
        <v>-276116</v>
      </c>
      <c r="D68" s="230">
        <v>-122472</v>
      </c>
      <c r="E68" s="230">
        <v>440173</v>
      </c>
      <c r="F68" s="288">
        <v>94261</v>
      </c>
      <c r="G68" s="230">
        <v>63897</v>
      </c>
      <c r="H68" s="288">
        <v>0</v>
      </c>
      <c r="I68" s="288">
        <v>442197</v>
      </c>
      <c r="J68" s="289">
        <v>80805</v>
      </c>
      <c r="K68" s="230">
        <v>120908</v>
      </c>
      <c r="L68" s="289">
        <v>32000</v>
      </c>
      <c r="M68" s="290">
        <v>3286</v>
      </c>
      <c r="N68" s="291"/>
      <c r="O68" s="230">
        <v>38295</v>
      </c>
      <c r="P68" s="291"/>
      <c r="Q68" s="290">
        <v>91702</v>
      </c>
      <c r="R68" s="292"/>
      <c r="S68" s="290">
        <v>295857</v>
      </c>
      <c r="T68" s="289">
        <v>34078</v>
      </c>
      <c r="U68" s="289">
        <v>150290</v>
      </c>
      <c r="V68" s="289">
        <v>-112858</v>
      </c>
      <c r="W68" s="230">
        <v>-40015</v>
      </c>
      <c r="X68" s="289">
        <v>347636</v>
      </c>
      <c r="Y68" s="289">
        <v>-171997</v>
      </c>
      <c r="Z68" s="289">
        <v>80713.02</v>
      </c>
      <c r="AA68" s="291"/>
      <c r="AB68" s="289">
        <v>-6125</v>
      </c>
      <c r="AC68" s="291"/>
      <c r="AD68" s="289">
        <v>-58797</v>
      </c>
      <c r="AE68" s="289">
        <v>-24334</v>
      </c>
      <c r="AF68" s="293">
        <v>48310</v>
      </c>
      <c r="AG68" s="231">
        <v>31240</v>
      </c>
      <c r="AH68" s="289">
        <v>-68320</v>
      </c>
      <c r="AI68" s="230">
        <v>53929</v>
      </c>
      <c r="AJ68" s="230">
        <v>-99110</v>
      </c>
      <c r="AK68" s="289">
        <v>-247172</v>
      </c>
      <c r="AL68" s="289">
        <v>-94203</v>
      </c>
      <c r="AM68" s="294">
        <v>-212619.91</v>
      </c>
      <c r="AN68" s="291">
        <v>-19449</v>
      </c>
      <c r="AO68" s="289">
        <v>-86401</v>
      </c>
      <c r="AP68" s="289">
        <v>-26000</v>
      </c>
      <c r="AQ68" s="289">
        <v>41238</v>
      </c>
      <c r="AR68" s="291">
        <v>841905</v>
      </c>
      <c r="AS68" s="291"/>
      <c r="AT68" s="232">
        <v>322107</v>
      </c>
      <c r="AU68" s="291"/>
      <c r="AV68" s="291"/>
      <c r="AW68" s="291">
        <v>65898</v>
      </c>
      <c r="AX68" s="291">
        <v>57476</v>
      </c>
      <c r="AY68" s="291">
        <v>279690.02</v>
      </c>
      <c r="AZ68" s="291">
        <v>106740</v>
      </c>
      <c r="BA68" s="291">
        <v>63981</v>
      </c>
      <c r="BB68" s="291">
        <v>0</v>
      </c>
      <c r="BC68" s="291">
        <v>-4518</v>
      </c>
      <c r="BD68" s="291">
        <v>-889733</v>
      </c>
      <c r="BE68" s="291">
        <v>451638</v>
      </c>
      <c r="BF68" s="291"/>
      <c r="BG68" s="295">
        <v>0</v>
      </c>
      <c r="BH68" s="291"/>
      <c r="BI68" s="291">
        <v>80112</v>
      </c>
      <c r="BJ68" s="291">
        <v>-4911</v>
      </c>
      <c r="BK68" s="291">
        <v>255603</v>
      </c>
      <c r="BL68" s="291">
        <v>965686</v>
      </c>
      <c r="BM68" s="291">
        <v>102000</v>
      </c>
      <c r="BN68" s="291">
        <v>131396</v>
      </c>
      <c r="BO68" s="291">
        <v>165385</v>
      </c>
      <c r="BP68" s="291">
        <v>155004</v>
      </c>
      <c r="BQ68" s="295">
        <v>0</v>
      </c>
      <c r="BR68" s="291">
        <v>-22446</v>
      </c>
      <c r="BS68" s="291">
        <v>129000</v>
      </c>
      <c r="BT68" s="291">
        <v>180128</v>
      </c>
      <c r="BU68" s="291">
        <v>36396</v>
      </c>
      <c r="BV68" s="291"/>
      <c r="BW68" s="291">
        <v>-16156</v>
      </c>
      <c r="BX68" s="291">
        <v>298623</v>
      </c>
      <c r="BY68" s="291">
        <v>-38000</v>
      </c>
      <c r="BZ68" s="291"/>
      <c r="CA68" s="291">
        <v>453008</v>
      </c>
      <c r="CB68" s="291">
        <v>180559</v>
      </c>
      <c r="CC68" s="291">
        <v>312024</v>
      </c>
      <c r="CD68" s="291">
        <v>-212590</v>
      </c>
      <c r="CE68" s="291">
        <v>65267</v>
      </c>
      <c r="CF68" s="291"/>
      <c r="CG68" s="291">
        <v>1025300</v>
      </c>
      <c r="CH68" s="291">
        <v>390305</v>
      </c>
      <c r="CI68" s="291">
        <v>59994</v>
      </c>
      <c r="CJ68" s="288">
        <v>34492</v>
      </c>
      <c r="CK68" s="291">
        <v>516758</v>
      </c>
      <c r="CL68" s="291">
        <v>147955</v>
      </c>
      <c r="CN68" s="291">
        <v>0</v>
      </c>
      <c r="CO68" s="291">
        <v>0</v>
      </c>
      <c r="CP68" s="291">
        <v>0</v>
      </c>
      <c r="CQ68" s="291">
        <v>17386</v>
      </c>
    </row>
    <row r="69" spans="1:95">
      <c r="A69" s="296" t="s">
        <v>519</v>
      </c>
      <c r="B69" s="296"/>
      <c r="C69" s="297">
        <f>SUM(C67:C68)</f>
        <v>-86546.924609987997</v>
      </c>
      <c r="D69" s="298">
        <f>SUM(D67:D68)</f>
        <v>5343.7880115078297</v>
      </c>
      <c r="E69" s="297">
        <f>SUM(E67:E68)</f>
        <v>247081.87550083175</v>
      </c>
      <c r="F69" s="299">
        <f>SUM(F67:F68)</f>
        <v>40846.500399999321</v>
      </c>
      <c r="G69" s="298">
        <f>SUM(G67:G68)</f>
        <v>-245750.25693223905</v>
      </c>
      <c r="H69" s="297">
        <f t="shared" ref="H69:BS69" si="7">SUM(H67:H68)</f>
        <v>-145744.54869999993</v>
      </c>
      <c r="I69" s="298">
        <f t="shared" si="7"/>
        <v>395691.01419999916</v>
      </c>
      <c r="J69" s="297">
        <f t="shared" si="7"/>
        <v>33697.701800000388</v>
      </c>
      <c r="K69" s="299">
        <f t="shared" si="7"/>
        <v>47000.315760308644</v>
      </c>
      <c r="L69" s="299">
        <f t="shared" si="7"/>
        <v>70572.524999999907</v>
      </c>
      <c r="M69" s="299">
        <f t="shared" si="7"/>
        <v>86581.418700000038</v>
      </c>
      <c r="N69" s="299">
        <f t="shared" si="7"/>
        <v>0</v>
      </c>
      <c r="O69" s="299">
        <f t="shared" si="7"/>
        <v>14881.642139882315</v>
      </c>
      <c r="P69" s="299">
        <f t="shared" si="7"/>
        <v>0</v>
      </c>
      <c r="Q69" s="299">
        <f t="shared" si="7"/>
        <v>72265.294099999825</v>
      </c>
      <c r="R69" s="300">
        <f t="shared" si="7"/>
        <v>0</v>
      </c>
      <c r="S69" s="299">
        <f t="shared" si="7"/>
        <v>131265.47420000052</v>
      </c>
      <c r="T69" s="299">
        <f t="shared" si="7"/>
        <v>5838.7935999999754</v>
      </c>
      <c r="U69" s="299">
        <f t="shared" si="7"/>
        <v>21739.106000000611</v>
      </c>
      <c r="V69" s="299">
        <f t="shared" si="7"/>
        <v>-100703.00009999983</v>
      </c>
      <c r="W69" s="299">
        <f t="shared" si="7"/>
        <v>-80525.714973912574</v>
      </c>
      <c r="X69" s="299">
        <f t="shared" si="7"/>
        <v>181538.24420000007</v>
      </c>
      <c r="Y69" s="299">
        <f t="shared" si="7"/>
        <v>-266513.18269999977</v>
      </c>
      <c r="Z69" s="299">
        <f t="shared" si="7"/>
        <v>98280.801699998308</v>
      </c>
      <c r="AA69" s="299">
        <f t="shared" si="7"/>
        <v>0</v>
      </c>
      <c r="AB69" s="299">
        <f t="shared" si="7"/>
        <v>-132723.80300000031</v>
      </c>
      <c r="AC69" s="299">
        <f t="shared" si="7"/>
        <v>0</v>
      </c>
      <c r="AD69" s="301">
        <f t="shared" si="7"/>
        <v>34406.284099999815</v>
      </c>
      <c r="AE69" s="302">
        <f t="shared" si="7"/>
        <v>-126686.97819999978</v>
      </c>
      <c r="AF69" s="303">
        <f>SUM(AF67:AF68)</f>
        <v>19565.420107543934</v>
      </c>
      <c r="AG69" s="299">
        <f>SUM(AG67:AG68)</f>
        <v>-147024</v>
      </c>
      <c r="AH69" s="299">
        <f>SUM(AH67:AH68)</f>
        <v>-63577.529000000097</v>
      </c>
      <c r="AI69" s="299">
        <f t="shared" si="7"/>
        <v>11199.080516512273</v>
      </c>
      <c r="AJ69" s="299">
        <f t="shared" si="7"/>
        <v>25312.544003535528</v>
      </c>
      <c r="AK69" s="299">
        <f t="shared" si="7"/>
        <v>-247166.03619999997</v>
      </c>
      <c r="AL69" s="299">
        <f t="shared" si="7"/>
        <v>-272782.44319999963</v>
      </c>
      <c r="AM69" s="299">
        <f t="shared" si="7"/>
        <v>-202079.29739999989</v>
      </c>
      <c r="AN69" s="299">
        <f t="shared" si="7"/>
        <v>-320822.62479999987</v>
      </c>
      <c r="AO69" s="299">
        <f t="shared" si="7"/>
        <v>-226242.34009999968</v>
      </c>
      <c r="AP69" s="299">
        <f t="shared" si="7"/>
        <v>6685.3931999993511</v>
      </c>
      <c r="AQ69" s="299">
        <f t="shared" si="7"/>
        <v>30477.872099999804</v>
      </c>
      <c r="AR69" s="299">
        <f t="shared" si="7"/>
        <v>600108.30919999955</v>
      </c>
      <c r="AS69" s="299">
        <f t="shared" si="7"/>
        <v>0</v>
      </c>
      <c r="AT69" s="299">
        <f t="shared" si="7"/>
        <v>322107.30905227549</v>
      </c>
      <c r="AU69" s="299">
        <f t="shared" si="7"/>
        <v>72003.110000000102</v>
      </c>
      <c r="AV69" s="299">
        <f t="shared" si="7"/>
        <v>0</v>
      </c>
      <c r="AW69" s="299">
        <f t="shared" si="7"/>
        <v>4.000000050291419E-2</v>
      </c>
      <c r="AX69" s="299">
        <f t="shared" si="7"/>
        <v>23404.430322621251</v>
      </c>
      <c r="AY69" s="299">
        <f t="shared" si="7"/>
        <v>57732.745308001526</v>
      </c>
      <c r="AZ69" s="299">
        <f t="shared" si="7"/>
        <v>-56427.279799999669</v>
      </c>
      <c r="BA69" s="299">
        <f t="shared" si="7"/>
        <v>25955.067600000184</v>
      </c>
      <c r="BB69" s="299">
        <f t="shared" si="7"/>
        <v>1.5409000003710389</v>
      </c>
      <c r="BC69" s="299">
        <f t="shared" si="7"/>
        <v>17782.208000000101</v>
      </c>
      <c r="BD69" s="299">
        <f t="shared" si="7"/>
        <v>-861728.18589999713</v>
      </c>
      <c r="BE69" s="299">
        <f t="shared" si="7"/>
        <v>265032.41709999973</v>
      </c>
      <c r="BF69" s="299">
        <f t="shared" si="7"/>
        <v>0</v>
      </c>
      <c r="BG69" s="270">
        <f t="shared" si="7"/>
        <v>100156.77320000017</v>
      </c>
      <c r="BH69" s="299">
        <f t="shared" si="7"/>
        <v>0</v>
      </c>
      <c r="BI69" s="299">
        <f t="shared" si="7"/>
        <v>170.86768253426999</v>
      </c>
      <c r="BJ69" s="299">
        <f t="shared" si="7"/>
        <v>-276444.94830000028</v>
      </c>
      <c r="BK69" s="299">
        <f t="shared" si="7"/>
        <v>107460.9561999999</v>
      </c>
      <c r="BL69" s="299">
        <f t="shared" si="7"/>
        <v>607760.69650000008</v>
      </c>
      <c r="BM69" s="299">
        <f t="shared" si="7"/>
        <v>63897.834600000177</v>
      </c>
      <c r="BN69" s="299">
        <f t="shared" si="7"/>
        <v>7972.5183000005782</v>
      </c>
      <c r="BO69" s="299">
        <f t="shared" si="7"/>
        <v>80500.096499999752</v>
      </c>
      <c r="BP69" s="299">
        <f t="shared" si="7"/>
        <v>5286.9083461633418</v>
      </c>
      <c r="BQ69" s="270">
        <f t="shared" si="7"/>
        <v>20374.819099999499</v>
      </c>
      <c r="BR69" s="299">
        <f t="shared" si="7"/>
        <v>-62137.276499999687</v>
      </c>
      <c r="BS69" s="299">
        <f t="shared" si="7"/>
        <v>52770.539300000062</v>
      </c>
      <c r="BT69" s="299">
        <f t="shared" ref="BT69:CL69" si="8">SUM(BT67:BT68)</f>
        <v>52016.034958762815</v>
      </c>
      <c r="BU69" s="299">
        <f t="shared" si="8"/>
        <v>22874.210512331221</v>
      </c>
      <c r="BV69" s="299">
        <f t="shared" si="8"/>
        <v>0</v>
      </c>
      <c r="BW69" s="299">
        <f t="shared" si="8"/>
        <v>8.5615000000689179</v>
      </c>
      <c r="BX69" s="299">
        <f t="shared" si="8"/>
        <v>235800.73208560213</v>
      </c>
      <c r="BY69" s="299">
        <f t="shared" si="8"/>
        <v>-9939.6620551850647</v>
      </c>
      <c r="BZ69" s="299">
        <f t="shared" si="8"/>
        <v>0</v>
      </c>
      <c r="CA69" s="299">
        <f t="shared" si="8"/>
        <v>323327.93430215679</v>
      </c>
      <c r="CB69" s="299">
        <f t="shared" si="8"/>
        <v>105941.57960130041</v>
      </c>
      <c r="CC69" s="299">
        <f t="shared" si="8"/>
        <v>187188.89158678381</v>
      </c>
      <c r="CD69" s="299">
        <f t="shared" si="8"/>
        <v>-229247.09430000093</v>
      </c>
      <c r="CE69" s="298">
        <f t="shared" si="8"/>
        <v>6102.4995000001509</v>
      </c>
      <c r="CF69" s="304">
        <f t="shared" si="8"/>
        <v>0</v>
      </c>
      <c r="CG69" s="297">
        <f t="shared" si="8"/>
        <v>472405.86770000122</v>
      </c>
      <c r="CH69" s="299">
        <f>SUM(CH67:CH68)</f>
        <v>1522</v>
      </c>
      <c r="CI69" s="299">
        <f t="shared" si="8"/>
        <v>1536.6894999984652</v>
      </c>
      <c r="CJ69" s="299">
        <f t="shared" si="8"/>
        <v>-334288.1696000006</v>
      </c>
      <c r="CK69" s="299">
        <f t="shared" si="8"/>
        <v>535734.04249999113</v>
      </c>
      <c r="CL69" s="298">
        <f t="shared" si="8"/>
        <v>-3.6500000394880772E-2</v>
      </c>
      <c r="CN69" s="298">
        <f>SUM(CN67:CN68)</f>
        <v>0</v>
      </c>
      <c r="CO69" s="298">
        <f>SUM(CO67:CO68)</f>
        <v>0</v>
      </c>
      <c r="CP69" s="298">
        <f>SUM(CP67:CP68)</f>
        <v>0</v>
      </c>
      <c r="CQ69" s="298">
        <f>SUM(CQ67:CQ68)</f>
        <v>16158.364822917763</v>
      </c>
    </row>
    <row r="70" spans="1:95">
      <c r="A70" s="305"/>
      <c r="B70" s="305"/>
      <c r="C70" s="306"/>
      <c r="D70" s="307"/>
      <c r="E70" s="306"/>
      <c r="F70" s="305"/>
      <c r="G70" s="307"/>
      <c r="H70" s="276"/>
      <c r="I70" s="277"/>
      <c r="J70" s="276"/>
      <c r="K70" s="235"/>
      <c r="L70" s="235"/>
      <c r="M70" s="235"/>
      <c r="N70" s="235"/>
      <c r="O70" s="235"/>
      <c r="P70" s="235"/>
      <c r="Q70" s="235"/>
      <c r="R70" s="236"/>
      <c r="S70" s="235"/>
      <c r="T70" s="235"/>
      <c r="U70" s="235"/>
      <c r="V70" s="235"/>
      <c r="W70" s="235"/>
      <c r="X70" s="235"/>
      <c r="Y70" s="235"/>
      <c r="Z70" s="235"/>
      <c r="AA70" s="235"/>
      <c r="AB70" s="235"/>
      <c r="AC70" s="235"/>
      <c r="AD70" s="235"/>
      <c r="AE70" s="225"/>
      <c r="AF70" s="235"/>
      <c r="AG70" s="235"/>
      <c r="AH70" s="235"/>
      <c r="AI70" s="235"/>
      <c r="AJ70" s="235"/>
      <c r="AK70" s="235"/>
      <c r="AL70" s="235"/>
      <c r="AM70" s="235"/>
      <c r="AN70" s="235"/>
      <c r="AO70" s="235"/>
      <c r="AP70" s="235"/>
      <c r="AQ70" s="235"/>
      <c r="AR70" s="235"/>
      <c r="AS70" s="235"/>
      <c r="AT70" s="235"/>
      <c r="AU70" s="235"/>
      <c r="AV70" s="235"/>
      <c r="AW70" s="235"/>
      <c r="AX70" s="235"/>
      <c r="AY70" s="235"/>
      <c r="AZ70" s="235"/>
      <c r="BA70" s="235"/>
      <c r="BB70" s="235"/>
      <c r="BC70" s="235"/>
      <c r="BD70" s="235"/>
      <c r="BE70" s="235"/>
      <c r="BF70" s="235"/>
      <c r="BG70" s="235"/>
      <c r="BH70" s="235"/>
      <c r="BI70" s="235"/>
      <c r="BJ70" s="235"/>
      <c r="BK70" s="235"/>
      <c r="BL70" s="235"/>
      <c r="BM70" s="235"/>
      <c r="BN70" s="235"/>
      <c r="BO70" s="235"/>
      <c r="BP70" s="235"/>
      <c r="BQ70" s="235"/>
      <c r="BR70" s="235"/>
      <c r="BS70" s="235"/>
      <c r="BT70" s="235"/>
      <c r="BU70" s="235"/>
      <c r="BV70" s="235"/>
      <c r="BW70" s="235"/>
      <c r="BX70" s="235"/>
      <c r="BY70" s="235"/>
      <c r="BZ70" s="235"/>
      <c r="CA70" s="235"/>
      <c r="CB70" s="235"/>
      <c r="CC70" s="235"/>
      <c r="CD70" s="235"/>
      <c r="CE70" s="277"/>
      <c r="CF70" s="278"/>
      <c r="CG70" s="276"/>
      <c r="CH70" s="235"/>
      <c r="CI70" s="235"/>
      <c r="CJ70" s="235"/>
      <c r="CK70" s="235"/>
      <c r="CL70" s="277"/>
      <c r="CN70" s="277"/>
      <c r="CO70" s="277"/>
      <c r="CP70" s="277"/>
      <c r="CQ70" s="277"/>
    </row>
    <row r="71" spans="1:95">
      <c r="A71" s="240" t="s">
        <v>85</v>
      </c>
      <c r="B71" s="240"/>
      <c r="C71" s="240"/>
      <c r="D71" s="240"/>
      <c r="E71" s="240"/>
      <c r="F71" s="240"/>
      <c r="G71" s="240"/>
      <c r="H71" s="240"/>
      <c r="I71" s="240"/>
      <c r="J71" s="240"/>
      <c r="K71" s="240"/>
      <c r="L71" s="240"/>
      <c r="M71" s="240"/>
      <c r="N71" s="240"/>
      <c r="O71" s="240"/>
      <c r="P71" s="240"/>
      <c r="Q71" s="240"/>
      <c r="R71" s="279"/>
      <c r="S71" s="240"/>
      <c r="T71" s="240"/>
      <c r="U71" s="240"/>
      <c r="V71" s="240"/>
      <c r="W71" s="240"/>
      <c r="X71" s="240"/>
      <c r="Y71" s="240"/>
      <c r="Z71" s="240"/>
      <c r="AA71" s="240"/>
      <c r="AB71" s="240"/>
      <c r="AC71" s="240"/>
      <c r="AD71" s="267"/>
      <c r="AE71" s="273"/>
      <c r="AF71" s="280"/>
      <c r="AG71" s="240"/>
      <c r="AH71" s="240"/>
      <c r="AI71" s="240"/>
      <c r="AJ71" s="240"/>
      <c r="AK71" s="240"/>
      <c r="AL71" s="240"/>
      <c r="AM71" s="240"/>
      <c r="AN71" s="240"/>
      <c r="AO71" s="240"/>
      <c r="AP71" s="240"/>
      <c r="AQ71" s="240"/>
      <c r="AR71" s="240"/>
      <c r="AS71" s="240"/>
      <c r="AT71" s="240"/>
      <c r="AU71" s="240"/>
      <c r="AV71" s="240"/>
      <c r="AW71" s="240"/>
      <c r="AX71" s="240"/>
      <c r="AY71" s="240"/>
      <c r="AZ71" s="240"/>
      <c r="BA71" s="240"/>
      <c r="BB71" s="240"/>
      <c r="BC71" s="240"/>
      <c r="BD71" s="240"/>
      <c r="BE71" s="240"/>
      <c r="BF71" s="240"/>
      <c r="BG71" s="240"/>
      <c r="BH71" s="240"/>
      <c r="BI71" s="240"/>
      <c r="BJ71" s="240"/>
      <c r="BK71" s="240"/>
      <c r="BL71" s="240"/>
      <c r="BM71" s="240"/>
      <c r="BN71" s="240"/>
      <c r="BO71" s="240"/>
      <c r="BP71" s="240"/>
      <c r="BQ71" s="240"/>
      <c r="BR71" s="240"/>
      <c r="BS71" s="240"/>
      <c r="BT71" s="240"/>
      <c r="BU71" s="240"/>
      <c r="BV71" s="240"/>
      <c r="BW71" s="240"/>
      <c r="BX71" s="240"/>
      <c r="BY71" s="240"/>
      <c r="BZ71" s="240"/>
      <c r="CA71" s="240"/>
      <c r="CB71" s="240"/>
      <c r="CC71" s="240"/>
      <c r="CD71" s="240"/>
      <c r="CE71" s="240"/>
      <c r="CF71" s="240"/>
      <c r="CG71" s="240"/>
      <c r="CH71" s="240"/>
      <c r="CI71" s="240"/>
      <c r="CJ71" s="240"/>
      <c r="CK71" s="240"/>
      <c r="CL71" s="240"/>
      <c r="CN71" s="240"/>
      <c r="CO71" s="240"/>
      <c r="CP71" s="240"/>
      <c r="CQ71" s="240"/>
    </row>
    <row r="72" spans="1:95">
      <c r="A72" s="244" t="s">
        <v>88</v>
      </c>
      <c r="B72" s="245" t="s">
        <v>85</v>
      </c>
      <c r="C72" s="226">
        <v>14634</v>
      </c>
      <c r="D72" s="226">
        <v>4851</v>
      </c>
      <c r="E72" s="226">
        <v>9265</v>
      </c>
      <c r="F72" s="246">
        <v>10176</v>
      </c>
      <c r="G72" s="226">
        <v>11179</v>
      </c>
      <c r="H72" s="247">
        <v>0</v>
      </c>
      <c r="I72" s="248">
        <v>6329</v>
      </c>
      <c r="J72" s="249">
        <v>0</v>
      </c>
      <c r="K72" s="226">
        <v>0</v>
      </c>
      <c r="L72" s="249">
        <v>0</v>
      </c>
      <c r="M72" s="250">
        <v>0</v>
      </c>
      <c r="N72" s="252"/>
      <c r="O72" s="226">
        <v>8892</v>
      </c>
      <c r="P72" s="252"/>
      <c r="Q72" s="250">
        <v>0</v>
      </c>
      <c r="R72" s="251"/>
      <c r="S72" s="250">
        <v>0</v>
      </c>
      <c r="T72" s="249">
        <v>7386</v>
      </c>
      <c r="U72" s="249">
        <v>7971</v>
      </c>
      <c r="V72" s="249">
        <v>9054</v>
      </c>
      <c r="W72" s="226">
        <v>6509</v>
      </c>
      <c r="X72" s="249">
        <v>0</v>
      </c>
      <c r="Y72" s="249">
        <v>6363</v>
      </c>
      <c r="Z72" s="249">
        <v>11824.8604</v>
      </c>
      <c r="AA72" s="248"/>
      <c r="AB72" s="249">
        <v>6351</v>
      </c>
      <c r="AC72" s="247"/>
      <c r="AD72" s="249">
        <v>10946</v>
      </c>
      <c r="AE72" s="249">
        <v>7020</v>
      </c>
      <c r="AF72" s="308">
        <v>9197</v>
      </c>
      <c r="AG72" s="224">
        <v>9339</v>
      </c>
      <c r="AH72" s="249">
        <v>6794</v>
      </c>
      <c r="AI72" s="226">
        <v>7566</v>
      </c>
      <c r="AJ72" s="226">
        <v>9672</v>
      </c>
      <c r="AK72" s="249">
        <v>5933</v>
      </c>
      <c r="AL72" s="249">
        <v>7563</v>
      </c>
      <c r="AM72" s="250">
        <v>9186</v>
      </c>
      <c r="AN72" s="249">
        <v>0</v>
      </c>
      <c r="AO72" s="249">
        <v>6282.4</v>
      </c>
      <c r="AP72" s="249">
        <v>9906</v>
      </c>
      <c r="AQ72" s="249">
        <v>0</v>
      </c>
      <c r="AR72" s="254">
        <v>7553</v>
      </c>
      <c r="AS72" s="247"/>
      <c r="AT72" s="309">
        <v>11542</v>
      </c>
      <c r="AU72" s="247">
        <v>0</v>
      </c>
      <c r="AV72" s="252"/>
      <c r="AW72" s="310">
        <v>0</v>
      </c>
      <c r="AX72" s="252">
        <v>0</v>
      </c>
      <c r="AY72" s="309">
        <v>8758.75</v>
      </c>
      <c r="AZ72" s="247">
        <v>24843</v>
      </c>
      <c r="BA72" s="252">
        <v>36768</v>
      </c>
      <c r="BB72" s="252">
        <v>0</v>
      </c>
      <c r="BC72" s="252">
        <v>6844</v>
      </c>
      <c r="BD72" s="248">
        <v>15000</v>
      </c>
      <c r="BE72" s="247">
        <v>8629</v>
      </c>
      <c r="BF72" s="252"/>
      <c r="BG72" s="252">
        <v>0</v>
      </c>
      <c r="BH72" s="309"/>
      <c r="BI72" s="309">
        <v>14000</v>
      </c>
      <c r="BJ72" s="235">
        <v>0</v>
      </c>
      <c r="BK72" s="252">
        <v>0</v>
      </c>
      <c r="BL72" s="252">
        <v>0</v>
      </c>
      <c r="BM72" s="252">
        <v>0</v>
      </c>
      <c r="BN72" s="252">
        <v>0</v>
      </c>
      <c r="BO72" s="252">
        <v>0</v>
      </c>
      <c r="BP72" s="252">
        <v>0</v>
      </c>
      <c r="BQ72" s="252">
        <v>0</v>
      </c>
      <c r="BR72" s="252">
        <v>0</v>
      </c>
      <c r="BS72" s="235">
        <v>0</v>
      </c>
      <c r="BT72" s="252">
        <v>0</v>
      </c>
      <c r="BU72" s="252">
        <v>0</v>
      </c>
      <c r="BV72" s="252"/>
      <c r="BW72" s="248">
        <v>0</v>
      </c>
      <c r="BX72" s="309">
        <v>6725</v>
      </c>
      <c r="BY72" s="252">
        <v>0</v>
      </c>
      <c r="BZ72" s="252"/>
      <c r="CA72" s="252">
        <v>9774</v>
      </c>
      <c r="CB72" s="252">
        <v>7998</v>
      </c>
      <c r="CC72" s="252">
        <v>9087</v>
      </c>
      <c r="CD72" s="311">
        <v>8541</v>
      </c>
      <c r="CE72" s="248">
        <v>6329</v>
      </c>
      <c r="CF72" s="312"/>
      <c r="CG72" s="312">
        <v>0</v>
      </c>
      <c r="CH72" s="252">
        <v>16209</v>
      </c>
      <c r="CI72" s="252">
        <v>0</v>
      </c>
      <c r="CJ72" s="252">
        <v>0</v>
      </c>
      <c r="CK72" s="260">
        <v>0</v>
      </c>
      <c r="CL72" s="260">
        <v>0</v>
      </c>
      <c r="CN72" s="260">
        <v>0</v>
      </c>
      <c r="CO72" s="260">
        <v>0</v>
      </c>
      <c r="CP72" s="260">
        <v>0</v>
      </c>
      <c r="CQ72" s="260">
        <v>0</v>
      </c>
    </row>
    <row r="73" spans="1:95">
      <c r="A73" s="244" t="s">
        <v>89</v>
      </c>
      <c r="B73" s="245" t="s">
        <v>417</v>
      </c>
      <c r="C73" s="226">
        <v>0</v>
      </c>
      <c r="D73" s="226">
        <v>0</v>
      </c>
      <c r="E73" s="226">
        <v>0</v>
      </c>
      <c r="F73" s="246">
        <v>0</v>
      </c>
      <c r="G73" s="226">
        <v>0</v>
      </c>
      <c r="H73" s="247">
        <v>0</v>
      </c>
      <c r="I73" s="248">
        <v>0</v>
      </c>
      <c r="J73" s="249">
        <v>0</v>
      </c>
      <c r="K73" s="226">
        <v>0</v>
      </c>
      <c r="L73" s="249">
        <v>0</v>
      </c>
      <c r="M73" s="250">
        <v>0</v>
      </c>
      <c r="N73" s="252"/>
      <c r="O73" s="226">
        <v>0</v>
      </c>
      <c r="P73" s="252"/>
      <c r="Q73" s="250">
        <v>0</v>
      </c>
      <c r="R73" s="251"/>
      <c r="S73" s="250">
        <v>0</v>
      </c>
      <c r="T73" s="249">
        <v>0</v>
      </c>
      <c r="U73" s="249">
        <v>0</v>
      </c>
      <c r="V73" s="249">
        <v>0</v>
      </c>
      <c r="W73" s="226">
        <v>0</v>
      </c>
      <c r="X73" s="249">
        <v>0</v>
      </c>
      <c r="Y73" s="249">
        <v>0</v>
      </c>
      <c r="Z73" s="249">
        <v>0</v>
      </c>
      <c r="AA73" s="248"/>
      <c r="AB73" s="249">
        <v>0</v>
      </c>
      <c r="AC73" s="247"/>
      <c r="AD73" s="249">
        <v>10000</v>
      </c>
      <c r="AE73" s="249">
        <v>0</v>
      </c>
      <c r="AF73" s="308">
        <v>0</v>
      </c>
      <c r="AG73" s="224">
        <v>0</v>
      </c>
      <c r="AH73" s="249">
        <v>0</v>
      </c>
      <c r="AI73" s="226">
        <v>0</v>
      </c>
      <c r="AJ73" s="226">
        <v>0</v>
      </c>
      <c r="AK73" s="249">
        <v>0</v>
      </c>
      <c r="AL73" s="249">
        <v>0</v>
      </c>
      <c r="AM73" s="250">
        <v>0</v>
      </c>
      <c r="AN73" s="249">
        <v>0</v>
      </c>
      <c r="AO73" s="249">
        <v>0</v>
      </c>
      <c r="AP73" s="249">
        <v>0</v>
      </c>
      <c r="AQ73" s="249">
        <v>0</v>
      </c>
      <c r="AR73" s="254">
        <v>0</v>
      </c>
      <c r="AS73" s="247"/>
      <c r="AT73" s="309">
        <v>0</v>
      </c>
      <c r="AU73" s="247">
        <v>0</v>
      </c>
      <c r="AV73" s="252"/>
      <c r="AW73" s="310">
        <v>0</v>
      </c>
      <c r="AX73" s="252">
        <v>0</v>
      </c>
      <c r="AY73" s="309">
        <v>0</v>
      </c>
      <c r="AZ73" s="235">
        <v>35470</v>
      </c>
      <c r="BA73" s="252">
        <v>0</v>
      </c>
      <c r="BB73" s="252">
        <v>0</v>
      </c>
      <c r="BC73" s="252">
        <v>0</v>
      </c>
      <c r="BD73" s="248">
        <v>0</v>
      </c>
      <c r="BE73" s="247">
        <v>0</v>
      </c>
      <c r="BF73" s="252"/>
      <c r="BG73" s="252">
        <v>0</v>
      </c>
      <c r="BH73" s="309"/>
      <c r="BI73" s="309">
        <v>0</v>
      </c>
      <c r="BJ73" s="235">
        <v>0</v>
      </c>
      <c r="BK73" s="252">
        <v>0</v>
      </c>
      <c r="BL73" s="252">
        <v>0</v>
      </c>
      <c r="BM73" s="252">
        <v>0</v>
      </c>
      <c r="BN73" s="252">
        <v>0</v>
      </c>
      <c r="BO73" s="252">
        <v>0</v>
      </c>
      <c r="BP73" s="252">
        <v>0</v>
      </c>
      <c r="BQ73" s="252">
        <v>0</v>
      </c>
      <c r="BR73" s="252">
        <v>0</v>
      </c>
      <c r="BS73" s="235">
        <v>0</v>
      </c>
      <c r="BT73" s="252">
        <v>0</v>
      </c>
      <c r="BU73" s="252">
        <v>0</v>
      </c>
      <c r="BV73" s="252"/>
      <c r="BW73" s="248">
        <v>0</v>
      </c>
      <c r="BX73" s="309">
        <v>0</v>
      </c>
      <c r="BY73" s="252">
        <v>0</v>
      </c>
      <c r="BZ73" s="252"/>
      <c r="CA73" s="252">
        <v>0</v>
      </c>
      <c r="CB73" s="252">
        <v>0</v>
      </c>
      <c r="CC73" s="252">
        <v>0</v>
      </c>
      <c r="CD73" s="311">
        <v>0</v>
      </c>
      <c r="CE73" s="248">
        <v>0</v>
      </c>
      <c r="CF73" s="312"/>
      <c r="CG73" s="312">
        <v>37065</v>
      </c>
      <c r="CH73" s="252">
        <v>0</v>
      </c>
      <c r="CI73" s="252">
        <v>0</v>
      </c>
      <c r="CJ73" s="252">
        <v>0</v>
      </c>
      <c r="CK73" s="260">
        <v>0</v>
      </c>
      <c r="CL73" s="260">
        <v>0</v>
      </c>
      <c r="CN73" s="260">
        <v>0</v>
      </c>
      <c r="CO73" s="260">
        <v>0</v>
      </c>
      <c r="CP73" s="260">
        <v>0</v>
      </c>
      <c r="CQ73" s="260">
        <v>0</v>
      </c>
    </row>
    <row r="74" spans="1:95">
      <c r="A74" s="244" t="s">
        <v>90</v>
      </c>
      <c r="B74" s="245" t="s">
        <v>418</v>
      </c>
      <c r="C74" s="226">
        <v>0</v>
      </c>
      <c r="D74" s="226">
        <v>0</v>
      </c>
      <c r="E74" s="226">
        <v>0</v>
      </c>
      <c r="F74" s="246">
        <v>0</v>
      </c>
      <c r="G74" s="226">
        <v>0</v>
      </c>
      <c r="H74" s="247">
        <v>0</v>
      </c>
      <c r="I74" s="248">
        <v>0</v>
      </c>
      <c r="J74" s="249">
        <v>0</v>
      </c>
      <c r="K74" s="226">
        <v>0</v>
      </c>
      <c r="L74" s="249">
        <v>0</v>
      </c>
      <c r="M74" s="250">
        <v>0</v>
      </c>
      <c r="N74" s="252"/>
      <c r="O74" s="226">
        <v>0</v>
      </c>
      <c r="P74" s="252"/>
      <c r="Q74" s="250">
        <v>0</v>
      </c>
      <c r="R74" s="251"/>
      <c r="S74" s="250">
        <v>0</v>
      </c>
      <c r="T74" s="249">
        <v>0</v>
      </c>
      <c r="U74" s="249">
        <v>3000</v>
      </c>
      <c r="V74" s="249">
        <v>0</v>
      </c>
      <c r="W74" s="226">
        <v>0</v>
      </c>
      <c r="X74" s="249">
        <v>0</v>
      </c>
      <c r="Y74" s="249">
        <v>0</v>
      </c>
      <c r="Z74" s="249">
        <v>75000</v>
      </c>
      <c r="AA74" s="248"/>
      <c r="AB74" s="249">
        <v>0</v>
      </c>
      <c r="AC74" s="247"/>
      <c r="AD74" s="249">
        <v>0</v>
      </c>
      <c r="AE74" s="249">
        <v>0</v>
      </c>
      <c r="AF74" s="308">
        <v>0</v>
      </c>
      <c r="AG74" s="224">
        <v>0</v>
      </c>
      <c r="AH74" s="249">
        <v>0</v>
      </c>
      <c r="AI74" s="226">
        <v>0</v>
      </c>
      <c r="AJ74" s="226">
        <v>0</v>
      </c>
      <c r="AK74" s="249">
        <v>0</v>
      </c>
      <c r="AL74" s="249">
        <v>0</v>
      </c>
      <c r="AM74" s="250">
        <v>0</v>
      </c>
      <c r="AN74" s="249">
        <v>0</v>
      </c>
      <c r="AO74" s="249">
        <v>0</v>
      </c>
      <c r="AP74" s="249">
        <v>0</v>
      </c>
      <c r="AQ74" s="249">
        <v>0</v>
      </c>
      <c r="AR74" s="254">
        <v>50000</v>
      </c>
      <c r="AS74" s="247"/>
      <c r="AT74" s="309">
        <v>0</v>
      </c>
      <c r="AU74" s="247">
        <v>0</v>
      </c>
      <c r="AV74" s="252"/>
      <c r="AW74" s="310">
        <v>0</v>
      </c>
      <c r="AX74" s="252">
        <v>0</v>
      </c>
      <c r="AY74" s="309">
        <v>0</v>
      </c>
      <c r="AZ74" s="247">
        <v>0</v>
      </c>
      <c r="BA74" s="252">
        <v>0</v>
      </c>
      <c r="BB74" s="252">
        <v>0</v>
      </c>
      <c r="BC74" s="252">
        <v>0</v>
      </c>
      <c r="BD74" s="248">
        <v>0</v>
      </c>
      <c r="BE74" s="247">
        <v>21814</v>
      </c>
      <c r="BF74" s="252"/>
      <c r="BG74" s="252">
        <v>0</v>
      </c>
      <c r="BH74" s="309"/>
      <c r="BI74" s="309">
        <v>0</v>
      </c>
      <c r="BJ74" s="235">
        <v>6500</v>
      </c>
      <c r="BK74" s="252">
        <v>0</v>
      </c>
      <c r="BL74" s="252">
        <v>0</v>
      </c>
      <c r="BM74" s="252">
        <v>0</v>
      </c>
      <c r="BN74" s="252">
        <v>0</v>
      </c>
      <c r="BO74" s="252">
        <v>0</v>
      </c>
      <c r="BP74" s="252">
        <v>0</v>
      </c>
      <c r="BQ74" s="252">
        <v>0</v>
      </c>
      <c r="BR74" s="252">
        <v>0</v>
      </c>
      <c r="BS74" s="235">
        <v>0</v>
      </c>
      <c r="BT74" s="252">
        <v>0</v>
      </c>
      <c r="BU74" s="252">
        <v>0</v>
      </c>
      <c r="BV74" s="252"/>
      <c r="BW74" s="248">
        <v>0</v>
      </c>
      <c r="BX74" s="252">
        <v>0</v>
      </c>
      <c r="BY74" s="252">
        <v>0</v>
      </c>
      <c r="BZ74" s="252"/>
      <c r="CA74" s="252">
        <v>0</v>
      </c>
      <c r="CB74" s="252">
        <v>12230</v>
      </c>
      <c r="CC74" s="252">
        <v>23861</v>
      </c>
      <c r="CD74" s="313">
        <v>0</v>
      </c>
      <c r="CE74" s="248">
        <v>0</v>
      </c>
      <c r="CF74" s="312"/>
      <c r="CG74" s="312">
        <v>11450</v>
      </c>
      <c r="CH74" s="252">
        <v>0</v>
      </c>
      <c r="CI74" s="252">
        <v>0</v>
      </c>
      <c r="CJ74" s="252">
        <v>20000</v>
      </c>
      <c r="CK74" s="260">
        <v>0</v>
      </c>
      <c r="CL74" s="260">
        <v>0</v>
      </c>
      <c r="CN74" s="260">
        <v>0</v>
      </c>
      <c r="CO74" s="260">
        <v>0</v>
      </c>
      <c r="CP74" s="260">
        <v>0</v>
      </c>
      <c r="CQ74" s="260">
        <v>0</v>
      </c>
    </row>
    <row r="75" spans="1:95">
      <c r="A75" s="577" t="s">
        <v>365</v>
      </c>
      <c r="B75" s="578"/>
      <c r="C75" s="268">
        <f t="shared" ref="C75:BN75" si="9">SUM(C72:C74)</f>
        <v>14634</v>
      </c>
      <c r="D75" s="269">
        <f t="shared" si="9"/>
        <v>4851</v>
      </c>
      <c r="E75" s="268">
        <f t="shared" si="9"/>
        <v>9265</v>
      </c>
      <c r="F75" s="270">
        <f t="shared" si="9"/>
        <v>10176</v>
      </c>
      <c r="G75" s="269">
        <f t="shared" si="9"/>
        <v>11179</v>
      </c>
      <c r="H75" s="268">
        <f t="shared" si="9"/>
        <v>0</v>
      </c>
      <c r="I75" s="269">
        <f t="shared" si="9"/>
        <v>6329</v>
      </c>
      <c r="J75" s="268">
        <f t="shared" si="9"/>
        <v>0</v>
      </c>
      <c r="K75" s="270">
        <f t="shared" si="9"/>
        <v>0</v>
      </c>
      <c r="L75" s="270">
        <f t="shared" si="9"/>
        <v>0</v>
      </c>
      <c r="M75" s="270">
        <f t="shared" si="9"/>
        <v>0</v>
      </c>
      <c r="N75" s="270">
        <f t="shared" si="9"/>
        <v>0</v>
      </c>
      <c r="O75" s="270">
        <f t="shared" si="9"/>
        <v>8892</v>
      </c>
      <c r="P75" s="270">
        <f t="shared" si="9"/>
        <v>0</v>
      </c>
      <c r="Q75" s="270">
        <f t="shared" si="9"/>
        <v>0</v>
      </c>
      <c r="R75" s="271">
        <f t="shared" si="9"/>
        <v>0</v>
      </c>
      <c r="S75" s="270">
        <f t="shared" si="9"/>
        <v>0</v>
      </c>
      <c r="T75" s="270">
        <f t="shared" si="9"/>
        <v>7386</v>
      </c>
      <c r="U75" s="270">
        <f t="shared" si="9"/>
        <v>10971</v>
      </c>
      <c r="V75" s="270">
        <f t="shared" si="9"/>
        <v>9054</v>
      </c>
      <c r="W75" s="270">
        <f t="shared" si="9"/>
        <v>6509</v>
      </c>
      <c r="X75" s="270">
        <f t="shared" si="9"/>
        <v>0</v>
      </c>
      <c r="Y75" s="270">
        <f t="shared" si="9"/>
        <v>6363</v>
      </c>
      <c r="Z75" s="270">
        <f t="shared" si="9"/>
        <v>86824.860400000005</v>
      </c>
      <c r="AA75" s="270">
        <f t="shared" si="9"/>
        <v>0</v>
      </c>
      <c r="AB75" s="270">
        <f t="shared" si="9"/>
        <v>6351</v>
      </c>
      <c r="AC75" s="270">
        <f t="shared" si="9"/>
        <v>0</v>
      </c>
      <c r="AD75" s="270">
        <f t="shared" si="9"/>
        <v>20946</v>
      </c>
      <c r="AE75" s="273">
        <f t="shared" si="9"/>
        <v>7020</v>
      </c>
      <c r="AF75" s="270">
        <f t="shared" si="9"/>
        <v>9197</v>
      </c>
      <c r="AG75" s="270">
        <f t="shared" si="9"/>
        <v>9339</v>
      </c>
      <c r="AH75" s="270">
        <f t="shared" si="9"/>
        <v>6794</v>
      </c>
      <c r="AI75" s="270">
        <f t="shared" si="9"/>
        <v>7566</v>
      </c>
      <c r="AJ75" s="270">
        <f t="shared" si="9"/>
        <v>9672</v>
      </c>
      <c r="AK75" s="270">
        <f t="shared" si="9"/>
        <v>5933</v>
      </c>
      <c r="AL75" s="270">
        <f t="shared" si="9"/>
        <v>7563</v>
      </c>
      <c r="AM75" s="270">
        <f t="shared" si="9"/>
        <v>9186</v>
      </c>
      <c r="AN75" s="270">
        <f t="shared" si="9"/>
        <v>0</v>
      </c>
      <c r="AO75" s="270">
        <f t="shared" si="9"/>
        <v>6282.4</v>
      </c>
      <c r="AP75" s="270">
        <f t="shared" si="9"/>
        <v>9906</v>
      </c>
      <c r="AQ75" s="270">
        <f t="shared" si="9"/>
        <v>0</v>
      </c>
      <c r="AR75" s="270">
        <f t="shared" si="9"/>
        <v>57553</v>
      </c>
      <c r="AS75" s="270">
        <f t="shared" si="9"/>
        <v>0</v>
      </c>
      <c r="AT75" s="270">
        <f t="shared" si="9"/>
        <v>11542</v>
      </c>
      <c r="AU75" s="270">
        <f t="shared" si="9"/>
        <v>0</v>
      </c>
      <c r="AV75" s="270">
        <f t="shared" si="9"/>
        <v>0</v>
      </c>
      <c r="AW75" s="270">
        <f t="shared" si="9"/>
        <v>0</v>
      </c>
      <c r="AX75" s="270">
        <f t="shared" si="9"/>
        <v>0</v>
      </c>
      <c r="AY75" s="270">
        <f t="shared" si="9"/>
        <v>8758.75</v>
      </c>
      <c r="AZ75" s="270">
        <f>SUM(AZ72:AZ74)</f>
        <v>60313</v>
      </c>
      <c r="BA75" s="270">
        <f t="shared" si="9"/>
        <v>36768</v>
      </c>
      <c r="BB75" s="270">
        <f t="shared" si="9"/>
        <v>0</v>
      </c>
      <c r="BC75" s="270">
        <f t="shared" si="9"/>
        <v>6844</v>
      </c>
      <c r="BD75" s="270">
        <f t="shared" si="9"/>
        <v>15000</v>
      </c>
      <c r="BE75" s="270">
        <f t="shared" si="9"/>
        <v>30443</v>
      </c>
      <c r="BF75" s="270">
        <f t="shared" si="9"/>
        <v>0</v>
      </c>
      <c r="BG75" s="270">
        <f t="shared" si="9"/>
        <v>0</v>
      </c>
      <c r="BH75" s="270">
        <f t="shared" si="9"/>
        <v>0</v>
      </c>
      <c r="BI75" s="270">
        <f t="shared" si="9"/>
        <v>14000</v>
      </c>
      <c r="BJ75" s="270">
        <f t="shared" si="9"/>
        <v>6500</v>
      </c>
      <c r="BK75" s="270">
        <f t="shared" si="9"/>
        <v>0</v>
      </c>
      <c r="BL75" s="270">
        <f t="shared" si="9"/>
        <v>0</v>
      </c>
      <c r="BM75" s="270">
        <f t="shared" si="9"/>
        <v>0</v>
      </c>
      <c r="BN75" s="270">
        <f t="shared" si="9"/>
        <v>0</v>
      </c>
      <c r="BO75" s="270">
        <f t="shared" ref="BO75:CL75" si="10">SUM(BO72:BO74)</f>
        <v>0</v>
      </c>
      <c r="BP75" s="270">
        <f t="shared" si="10"/>
        <v>0</v>
      </c>
      <c r="BQ75" s="270">
        <f t="shared" si="10"/>
        <v>0</v>
      </c>
      <c r="BR75" s="270">
        <f t="shared" si="10"/>
        <v>0</v>
      </c>
      <c r="BS75" s="270">
        <f t="shared" si="10"/>
        <v>0</v>
      </c>
      <c r="BT75" s="270">
        <f t="shared" si="10"/>
        <v>0</v>
      </c>
      <c r="BU75" s="270">
        <f t="shared" si="10"/>
        <v>0</v>
      </c>
      <c r="BV75" s="270">
        <f t="shared" si="10"/>
        <v>0</v>
      </c>
      <c r="BW75" s="270">
        <f t="shared" si="10"/>
        <v>0</v>
      </c>
      <c r="BX75" s="270">
        <f t="shared" si="10"/>
        <v>6725</v>
      </c>
      <c r="BY75" s="270">
        <f t="shared" si="10"/>
        <v>0</v>
      </c>
      <c r="BZ75" s="270">
        <f t="shared" si="10"/>
        <v>0</v>
      </c>
      <c r="CA75" s="270">
        <f t="shared" si="10"/>
        <v>9774</v>
      </c>
      <c r="CB75" s="270">
        <f t="shared" si="10"/>
        <v>20228</v>
      </c>
      <c r="CC75" s="270">
        <f t="shared" si="10"/>
        <v>32948</v>
      </c>
      <c r="CD75" s="270">
        <f t="shared" si="10"/>
        <v>8541</v>
      </c>
      <c r="CE75" s="269">
        <f t="shared" si="10"/>
        <v>6329</v>
      </c>
      <c r="CF75" s="275">
        <f t="shared" si="10"/>
        <v>0</v>
      </c>
      <c r="CG75" s="268">
        <f t="shared" si="10"/>
        <v>48515</v>
      </c>
      <c r="CH75" s="270">
        <f t="shared" si="10"/>
        <v>16209</v>
      </c>
      <c r="CI75" s="270">
        <f t="shared" si="10"/>
        <v>0</v>
      </c>
      <c r="CJ75" s="270">
        <f t="shared" si="10"/>
        <v>20000</v>
      </c>
      <c r="CK75" s="270">
        <f t="shared" si="10"/>
        <v>0</v>
      </c>
      <c r="CL75" s="269">
        <f t="shared" si="10"/>
        <v>0</v>
      </c>
      <c r="CN75" s="269">
        <f>SUM(CN72:CN74)</f>
        <v>0</v>
      </c>
      <c r="CO75" s="269">
        <f>SUM(CO72:CO74)</f>
        <v>0</v>
      </c>
      <c r="CP75" s="269">
        <f>SUM(CP72:CP74)</f>
        <v>0</v>
      </c>
      <c r="CQ75" s="269">
        <f>SUM(CQ72:CQ74)</f>
        <v>0</v>
      </c>
    </row>
    <row r="76" spans="1:95">
      <c r="A76" s="305"/>
      <c r="B76" s="305"/>
      <c r="C76" s="306"/>
      <c r="D76" s="307"/>
      <c r="E76" s="306"/>
      <c r="F76" s="305"/>
      <c r="G76" s="307"/>
      <c r="H76" s="276"/>
      <c r="I76" s="277"/>
      <c r="J76" s="276"/>
      <c r="K76" s="235"/>
      <c r="L76" s="235"/>
      <c r="M76" s="235"/>
      <c r="N76" s="235"/>
      <c r="O76" s="235"/>
      <c r="P76" s="235"/>
      <c r="Q76" s="235"/>
      <c r="R76" s="236"/>
      <c r="S76" s="235"/>
      <c r="T76" s="235"/>
      <c r="U76" s="235"/>
      <c r="V76" s="235"/>
      <c r="W76" s="235"/>
      <c r="X76" s="235"/>
      <c r="Y76" s="235"/>
      <c r="Z76" s="235"/>
      <c r="AA76" s="235"/>
      <c r="AB76" s="235"/>
      <c r="AC76" s="235"/>
      <c r="AD76" s="235"/>
      <c r="AE76" s="233"/>
      <c r="AF76" s="235"/>
      <c r="AG76" s="235"/>
      <c r="AH76" s="235"/>
      <c r="AI76" s="235"/>
      <c r="AJ76" s="235"/>
      <c r="AK76" s="235"/>
      <c r="AL76" s="235"/>
      <c r="AM76" s="235"/>
      <c r="AN76" s="235"/>
      <c r="AO76" s="235"/>
      <c r="AP76" s="235"/>
      <c r="AQ76" s="235"/>
      <c r="AR76" s="235"/>
      <c r="AS76" s="235"/>
      <c r="AT76" s="235"/>
      <c r="AU76" s="235"/>
      <c r="AV76" s="235"/>
      <c r="AW76" s="235"/>
      <c r="AX76" s="235"/>
      <c r="AY76" s="235"/>
      <c r="AZ76" s="235"/>
      <c r="BA76" s="235"/>
      <c r="BB76" s="235"/>
      <c r="BC76" s="235"/>
      <c r="BD76" s="235"/>
      <c r="BE76" s="235"/>
      <c r="BF76" s="235"/>
      <c r="BG76" s="235"/>
      <c r="BH76" s="235"/>
      <c r="BI76" s="235"/>
      <c r="BJ76" s="235"/>
      <c r="BK76" s="235"/>
      <c r="BL76" s="235"/>
      <c r="BM76" s="235"/>
      <c r="BN76" s="235"/>
      <c r="BO76" s="235"/>
      <c r="BP76" s="235"/>
      <c r="BQ76" s="235"/>
      <c r="BR76" s="235"/>
      <c r="BS76" s="235"/>
      <c r="BT76" s="235"/>
      <c r="BU76" s="235"/>
      <c r="BV76" s="235"/>
      <c r="BW76" s="235"/>
      <c r="BX76" s="235"/>
      <c r="BY76" s="235"/>
      <c r="BZ76" s="235"/>
      <c r="CA76" s="235"/>
      <c r="CB76" s="235"/>
      <c r="CC76" s="235"/>
      <c r="CD76" s="235"/>
      <c r="CE76" s="277"/>
      <c r="CF76" s="278"/>
      <c r="CG76" s="276"/>
      <c r="CH76" s="235"/>
      <c r="CI76" s="235"/>
      <c r="CJ76" s="235"/>
      <c r="CK76" s="235"/>
      <c r="CL76" s="277"/>
      <c r="CN76" s="277"/>
      <c r="CO76" s="277"/>
      <c r="CP76" s="277"/>
      <c r="CQ76" s="277"/>
    </row>
    <row r="77" spans="1:95">
      <c r="A77" s="240" t="s">
        <v>471</v>
      </c>
      <c r="B77" s="240"/>
      <c r="C77" s="240"/>
      <c r="D77" s="240"/>
      <c r="E77" s="240"/>
      <c r="F77" s="240"/>
      <c r="G77" s="240"/>
      <c r="H77" s="240"/>
      <c r="I77" s="240"/>
      <c r="J77" s="240"/>
      <c r="K77" s="240"/>
      <c r="L77" s="240"/>
      <c r="M77" s="240"/>
      <c r="N77" s="240"/>
      <c r="O77" s="240"/>
      <c r="P77" s="240"/>
      <c r="Q77" s="240"/>
      <c r="R77" s="279"/>
      <c r="S77" s="240"/>
      <c r="T77" s="240"/>
      <c r="U77" s="240"/>
      <c r="V77" s="240"/>
      <c r="W77" s="240"/>
      <c r="X77" s="240"/>
      <c r="Y77" s="240"/>
      <c r="Z77" s="240"/>
      <c r="AA77" s="240"/>
      <c r="AB77" s="240"/>
      <c r="AC77" s="240"/>
      <c r="AD77" s="240"/>
      <c r="AE77" s="273"/>
      <c r="AF77" s="240"/>
      <c r="AG77" s="240"/>
      <c r="AH77" s="240"/>
      <c r="AI77" s="240"/>
      <c r="AJ77" s="240"/>
      <c r="AK77" s="240"/>
      <c r="AL77" s="240"/>
      <c r="AM77" s="240"/>
      <c r="AN77" s="240"/>
      <c r="AO77" s="240"/>
      <c r="AP77" s="240"/>
      <c r="AQ77" s="240"/>
      <c r="AR77" s="240"/>
      <c r="AS77" s="240"/>
      <c r="AT77" s="240"/>
      <c r="AU77" s="240"/>
      <c r="AV77" s="240"/>
      <c r="AW77" s="240"/>
      <c r="AX77" s="240"/>
      <c r="AY77" s="240"/>
      <c r="AZ77" s="240"/>
      <c r="BA77" s="240"/>
      <c r="BB77" s="240"/>
      <c r="BC77" s="240"/>
      <c r="BD77" s="240"/>
      <c r="BE77" s="240"/>
      <c r="BF77" s="240"/>
      <c r="BG77" s="240"/>
      <c r="BH77" s="240"/>
      <c r="BI77" s="240"/>
      <c r="BJ77" s="240"/>
      <c r="BK77" s="240"/>
      <c r="BL77" s="240"/>
      <c r="BM77" s="240"/>
      <c r="BN77" s="240"/>
      <c r="BO77" s="240"/>
      <c r="BP77" s="240"/>
      <c r="BQ77" s="240"/>
      <c r="BR77" s="240"/>
      <c r="BS77" s="240"/>
      <c r="BT77" s="240"/>
      <c r="BU77" s="240"/>
      <c r="BV77" s="240"/>
      <c r="BW77" s="240"/>
      <c r="BX77" s="240"/>
      <c r="BY77" s="240"/>
      <c r="BZ77" s="240"/>
      <c r="CA77" s="240"/>
      <c r="CB77" s="240"/>
      <c r="CC77" s="240"/>
      <c r="CD77" s="240"/>
      <c r="CE77" s="240"/>
      <c r="CF77" s="240"/>
      <c r="CG77" s="240"/>
      <c r="CH77" s="240"/>
      <c r="CI77" s="240"/>
      <c r="CJ77" s="240"/>
      <c r="CK77" s="240"/>
      <c r="CL77" s="240"/>
      <c r="CN77" s="240"/>
      <c r="CO77" s="240"/>
      <c r="CP77" s="240"/>
      <c r="CQ77" s="240"/>
    </row>
    <row r="78" spans="1:95">
      <c r="A78" s="244" t="s">
        <v>94</v>
      </c>
      <c r="B78" s="245" t="s">
        <v>419</v>
      </c>
      <c r="C78" s="226">
        <v>0</v>
      </c>
      <c r="D78" s="226">
        <v>0</v>
      </c>
      <c r="E78" s="226">
        <v>0</v>
      </c>
      <c r="F78" s="246">
        <v>0</v>
      </c>
      <c r="G78" s="226">
        <v>0</v>
      </c>
      <c r="H78" s="247">
        <v>0</v>
      </c>
      <c r="I78" s="248">
        <v>0</v>
      </c>
      <c r="J78" s="249">
        <v>0</v>
      </c>
      <c r="K78" s="226">
        <v>0</v>
      </c>
      <c r="L78" s="249">
        <v>0</v>
      </c>
      <c r="M78" s="250">
        <v>0</v>
      </c>
      <c r="N78" s="252"/>
      <c r="O78" s="226">
        <v>0</v>
      </c>
      <c r="P78" s="252"/>
      <c r="Q78" s="250">
        <v>0</v>
      </c>
      <c r="R78" s="286"/>
      <c r="S78" s="250">
        <v>0</v>
      </c>
      <c r="T78" s="249">
        <v>0</v>
      </c>
      <c r="U78" s="249">
        <v>0</v>
      </c>
      <c r="V78" s="249">
        <v>0</v>
      </c>
      <c r="W78" s="226">
        <v>0</v>
      </c>
      <c r="X78" s="249">
        <v>0</v>
      </c>
      <c r="Y78" s="249">
        <v>0</v>
      </c>
      <c r="Z78" s="249">
        <v>0</v>
      </c>
      <c r="AA78" s="248"/>
      <c r="AB78" s="249">
        <v>0</v>
      </c>
      <c r="AC78" s="247"/>
      <c r="AD78" s="249">
        <v>0</v>
      </c>
      <c r="AE78" s="249">
        <v>0</v>
      </c>
      <c r="AF78" s="314">
        <v>0</v>
      </c>
      <c r="AG78" s="224">
        <v>0</v>
      </c>
      <c r="AH78" s="249">
        <v>0</v>
      </c>
      <c r="AI78" s="226">
        <v>0</v>
      </c>
      <c r="AJ78" s="226">
        <v>0</v>
      </c>
      <c r="AK78" s="249">
        <v>0</v>
      </c>
      <c r="AL78" s="249">
        <v>0</v>
      </c>
      <c r="AM78" s="250">
        <v>0</v>
      </c>
      <c r="AN78" s="249">
        <v>0</v>
      </c>
      <c r="AO78" s="249">
        <v>0</v>
      </c>
      <c r="AP78" s="249">
        <v>0</v>
      </c>
      <c r="AQ78" s="249">
        <v>0</v>
      </c>
      <c r="AR78" s="254">
        <v>0</v>
      </c>
      <c r="AS78" s="247"/>
      <c r="AT78" s="309">
        <v>0</v>
      </c>
      <c r="AU78" s="252">
        <v>0</v>
      </c>
      <c r="AV78" s="252"/>
      <c r="AW78" s="310">
        <v>0</v>
      </c>
      <c r="AX78" s="252">
        <v>0</v>
      </c>
      <c r="AY78" s="309">
        <v>0</v>
      </c>
      <c r="AZ78" s="247">
        <v>0</v>
      </c>
      <c r="BA78" s="252">
        <v>0</v>
      </c>
      <c r="BB78" s="252">
        <v>0</v>
      </c>
      <c r="BC78" s="252">
        <v>0</v>
      </c>
      <c r="BD78" s="248">
        <v>0</v>
      </c>
      <c r="BE78" s="247">
        <v>0</v>
      </c>
      <c r="BF78" s="252"/>
      <c r="BG78" s="254">
        <v>0</v>
      </c>
      <c r="BH78" s="309"/>
      <c r="BI78" s="309">
        <v>0</v>
      </c>
      <c r="BJ78" s="235">
        <v>0</v>
      </c>
      <c r="BK78" s="252">
        <v>0</v>
      </c>
      <c r="BL78" s="252">
        <v>0</v>
      </c>
      <c r="BM78" s="252">
        <v>0</v>
      </c>
      <c r="BN78" s="252">
        <v>0</v>
      </c>
      <c r="BO78" s="252">
        <v>0</v>
      </c>
      <c r="BP78" s="252">
        <v>0</v>
      </c>
      <c r="BQ78" s="252">
        <v>0</v>
      </c>
      <c r="BR78" s="252">
        <v>0</v>
      </c>
      <c r="BS78" s="235">
        <v>0</v>
      </c>
      <c r="BT78" s="252">
        <v>0</v>
      </c>
      <c r="BU78" s="252">
        <v>0</v>
      </c>
      <c r="BV78" s="252"/>
      <c r="BW78" s="248">
        <v>0</v>
      </c>
      <c r="BX78" s="309">
        <v>0</v>
      </c>
      <c r="BY78" s="252">
        <v>0</v>
      </c>
      <c r="BZ78" s="252"/>
      <c r="CA78" s="252">
        <v>0</v>
      </c>
      <c r="CB78" s="252">
        <v>0</v>
      </c>
      <c r="CC78" s="252">
        <v>0</v>
      </c>
      <c r="CD78" s="247">
        <v>0</v>
      </c>
      <c r="CE78" s="248">
        <v>0</v>
      </c>
      <c r="CF78" s="247"/>
      <c r="CG78" s="312">
        <v>0</v>
      </c>
      <c r="CH78" s="312">
        <v>0</v>
      </c>
      <c r="CI78" s="252">
        <v>0</v>
      </c>
      <c r="CJ78" s="252">
        <v>0</v>
      </c>
      <c r="CK78" s="260">
        <v>0</v>
      </c>
      <c r="CL78" s="260">
        <v>0</v>
      </c>
      <c r="CN78" s="260">
        <v>0</v>
      </c>
      <c r="CO78" s="260">
        <v>0</v>
      </c>
      <c r="CP78" s="260">
        <v>0</v>
      </c>
      <c r="CQ78" s="260">
        <v>0</v>
      </c>
    </row>
    <row r="79" spans="1:95">
      <c r="A79" s="244" t="s">
        <v>95</v>
      </c>
      <c r="B79" s="245" t="s">
        <v>420</v>
      </c>
      <c r="C79" s="226">
        <v>40000</v>
      </c>
      <c r="D79" s="226">
        <v>37105</v>
      </c>
      <c r="E79" s="226">
        <v>21000</v>
      </c>
      <c r="F79" s="246">
        <v>0</v>
      </c>
      <c r="G79" s="226">
        <v>0</v>
      </c>
      <c r="H79" s="247">
        <v>0</v>
      </c>
      <c r="I79" s="248">
        <v>6329</v>
      </c>
      <c r="J79" s="249">
        <v>0</v>
      </c>
      <c r="K79" s="226">
        <v>0</v>
      </c>
      <c r="L79" s="249">
        <v>0</v>
      </c>
      <c r="M79" s="250">
        <v>0</v>
      </c>
      <c r="N79" s="252"/>
      <c r="O79" s="226">
        <v>0</v>
      </c>
      <c r="P79" s="252"/>
      <c r="Q79" s="250">
        <v>0</v>
      </c>
      <c r="R79" s="286"/>
      <c r="S79" s="250">
        <v>0</v>
      </c>
      <c r="T79" s="249">
        <v>0</v>
      </c>
      <c r="U79" s="249">
        <v>10971</v>
      </c>
      <c r="V79" s="249">
        <v>9054</v>
      </c>
      <c r="W79" s="226">
        <v>10000</v>
      </c>
      <c r="X79" s="249">
        <v>0</v>
      </c>
      <c r="Y79" s="249">
        <v>20836</v>
      </c>
      <c r="Z79" s="249">
        <v>51825</v>
      </c>
      <c r="AA79" s="248"/>
      <c r="AB79" s="249">
        <v>0</v>
      </c>
      <c r="AC79" s="247"/>
      <c r="AD79" s="249">
        <v>33000</v>
      </c>
      <c r="AE79" s="249">
        <v>0</v>
      </c>
      <c r="AF79" s="314">
        <v>0</v>
      </c>
      <c r="AG79" s="224">
        <v>18040</v>
      </c>
      <c r="AH79" s="249">
        <v>0</v>
      </c>
      <c r="AI79" s="226">
        <v>9000</v>
      </c>
      <c r="AJ79" s="226">
        <v>0</v>
      </c>
      <c r="AK79" s="249">
        <v>14614</v>
      </c>
      <c r="AL79" s="249">
        <v>35319</v>
      </c>
      <c r="AM79" s="250">
        <v>0</v>
      </c>
      <c r="AN79" s="249">
        <v>0</v>
      </c>
      <c r="AO79" s="249">
        <v>20000</v>
      </c>
      <c r="AP79" s="249">
        <v>9906</v>
      </c>
      <c r="AQ79" s="249">
        <v>0</v>
      </c>
      <c r="AR79" s="254">
        <v>50000</v>
      </c>
      <c r="AS79" s="247"/>
      <c r="AT79" s="309">
        <v>0</v>
      </c>
      <c r="AU79" s="252">
        <v>0</v>
      </c>
      <c r="AV79" s="252"/>
      <c r="AW79" s="310">
        <v>0</v>
      </c>
      <c r="AX79" s="252">
        <v>0</v>
      </c>
      <c r="AY79" s="309">
        <v>0</v>
      </c>
      <c r="AZ79" s="247">
        <v>52409</v>
      </c>
      <c r="BA79" s="252">
        <v>27807</v>
      </c>
      <c r="BB79" s="252">
        <v>0</v>
      </c>
      <c r="BC79" s="252">
        <v>0</v>
      </c>
      <c r="BD79" s="248">
        <v>0</v>
      </c>
      <c r="BE79" s="247">
        <v>57006</v>
      </c>
      <c r="BF79" s="252"/>
      <c r="BG79" s="254">
        <v>0</v>
      </c>
      <c r="BH79" s="309"/>
      <c r="BI79" s="309">
        <v>34409</v>
      </c>
      <c r="BJ79" s="235">
        <v>0</v>
      </c>
      <c r="BK79" s="252">
        <v>0</v>
      </c>
      <c r="BL79" s="252">
        <v>0</v>
      </c>
      <c r="BM79" s="252">
        <v>0</v>
      </c>
      <c r="BN79" s="252">
        <v>0</v>
      </c>
      <c r="BO79" s="252">
        <v>0</v>
      </c>
      <c r="BP79" s="252">
        <v>0</v>
      </c>
      <c r="BQ79" s="252">
        <v>0</v>
      </c>
      <c r="BR79" s="252">
        <v>0</v>
      </c>
      <c r="BS79" s="235">
        <v>0</v>
      </c>
      <c r="BT79" s="252">
        <v>0</v>
      </c>
      <c r="BU79" s="252">
        <v>0</v>
      </c>
      <c r="BV79" s="252"/>
      <c r="BW79" s="248">
        <v>0</v>
      </c>
      <c r="BX79" s="309">
        <v>0</v>
      </c>
      <c r="BY79" s="252">
        <v>0</v>
      </c>
      <c r="BZ79" s="252"/>
      <c r="CA79" s="252">
        <v>14000</v>
      </c>
      <c r="CB79" s="252">
        <v>40634</v>
      </c>
      <c r="CC79" s="252">
        <v>20000</v>
      </c>
      <c r="CD79" s="247">
        <v>8541</v>
      </c>
      <c r="CE79" s="248">
        <v>0</v>
      </c>
      <c r="CF79" s="247"/>
      <c r="CG79" s="312">
        <v>0</v>
      </c>
      <c r="CH79" s="312">
        <v>0</v>
      </c>
      <c r="CI79" s="252">
        <v>0</v>
      </c>
      <c r="CJ79" s="252">
        <v>0</v>
      </c>
      <c r="CK79" s="260">
        <v>0</v>
      </c>
      <c r="CL79" s="260">
        <v>0</v>
      </c>
      <c r="CN79" s="260">
        <v>0</v>
      </c>
      <c r="CO79" s="260">
        <v>0</v>
      </c>
      <c r="CP79" s="260">
        <v>0</v>
      </c>
      <c r="CQ79" s="260">
        <v>0</v>
      </c>
    </row>
    <row r="80" spans="1:95">
      <c r="A80" s="244" t="s">
        <v>96</v>
      </c>
      <c r="B80" s="245" t="s">
        <v>421</v>
      </c>
      <c r="C80" s="226">
        <v>0</v>
      </c>
      <c r="D80" s="226">
        <v>0</v>
      </c>
      <c r="E80" s="226">
        <v>0</v>
      </c>
      <c r="F80" s="246">
        <v>0</v>
      </c>
      <c r="G80" s="226">
        <v>0</v>
      </c>
      <c r="H80" s="247">
        <v>0</v>
      </c>
      <c r="I80" s="248">
        <v>0</v>
      </c>
      <c r="J80" s="249">
        <v>0</v>
      </c>
      <c r="K80" s="226">
        <v>0</v>
      </c>
      <c r="L80" s="249">
        <v>0</v>
      </c>
      <c r="M80" s="250">
        <v>0</v>
      </c>
      <c r="N80" s="252"/>
      <c r="O80" s="226">
        <v>0</v>
      </c>
      <c r="P80" s="252"/>
      <c r="Q80" s="250">
        <v>0</v>
      </c>
      <c r="R80" s="286"/>
      <c r="S80" s="250">
        <v>0</v>
      </c>
      <c r="T80" s="249">
        <v>0</v>
      </c>
      <c r="U80" s="249">
        <v>0</v>
      </c>
      <c r="V80" s="249">
        <v>0</v>
      </c>
      <c r="W80" s="226">
        <v>0</v>
      </c>
      <c r="X80" s="249">
        <v>0</v>
      </c>
      <c r="Y80" s="249">
        <v>0</v>
      </c>
      <c r="Z80" s="249">
        <v>0</v>
      </c>
      <c r="AA80" s="248"/>
      <c r="AB80" s="249">
        <v>0</v>
      </c>
      <c r="AC80" s="247"/>
      <c r="AD80" s="249">
        <v>0</v>
      </c>
      <c r="AE80" s="249">
        <v>0</v>
      </c>
      <c r="AF80" s="314">
        <v>0</v>
      </c>
      <c r="AG80" s="224">
        <v>0</v>
      </c>
      <c r="AH80" s="249">
        <v>0</v>
      </c>
      <c r="AI80" s="226">
        <v>0</v>
      </c>
      <c r="AJ80" s="226">
        <v>30275</v>
      </c>
      <c r="AK80" s="249">
        <v>0</v>
      </c>
      <c r="AL80" s="249">
        <v>0</v>
      </c>
      <c r="AM80" s="250">
        <v>0</v>
      </c>
      <c r="AN80" s="249">
        <v>0</v>
      </c>
      <c r="AO80" s="249">
        <v>0</v>
      </c>
      <c r="AP80" s="249">
        <v>0</v>
      </c>
      <c r="AQ80" s="249">
        <v>0</v>
      </c>
      <c r="AR80" s="254">
        <v>0</v>
      </c>
      <c r="AS80" s="247"/>
      <c r="AT80" s="309">
        <v>0</v>
      </c>
      <c r="AU80" s="252">
        <v>0</v>
      </c>
      <c r="AV80" s="252"/>
      <c r="AW80" s="310">
        <v>0</v>
      </c>
      <c r="AX80" s="252">
        <v>0</v>
      </c>
      <c r="AY80" s="309">
        <v>0</v>
      </c>
      <c r="AZ80" s="247">
        <v>0</v>
      </c>
      <c r="BA80" s="252">
        <v>0</v>
      </c>
      <c r="BB80" s="252">
        <v>0</v>
      </c>
      <c r="BC80" s="252">
        <v>0</v>
      </c>
      <c r="BD80" s="248">
        <v>0</v>
      </c>
      <c r="BE80" s="247">
        <v>0</v>
      </c>
      <c r="BF80" s="252"/>
      <c r="BG80" s="254">
        <v>0</v>
      </c>
      <c r="BH80" s="309"/>
      <c r="BI80" s="309">
        <v>8000</v>
      </c>
      <c r="BJ80" s="235">
        <v>0</v>
      </c>
      <c r="BK80" s="252">
        <v>0</v>
      </c>
      <c r="BL80" s="252">
        <v>0</v>
      </c>
      <c r="BM80" s="252">
        <v>0</v>
      </c>
      <c r="BN80" s="252">
        <v>0</v>
      </c>
      <c r="BO80" s="252">
        <v>0</v>
      </c>
      <c r="BP80" s="252">
        <v>0</v>
      </c>
      <c r="BQ80" s="252">
        <v>0</v>
      </c>
      <c r="BR80" s="252">
        <v>0</v>
      </c>
      <c r="BS80" s="235">
        <v>0</v>
      </c>
      <c r="BT80" s="252">
        <v>0</v>
      </c>
      <c r="BU80" s="252">
        <v>0</v>
      </c>
      <c r="BV80" s="252"/>
      <c r="BW80" s="248">
        <v>0</v>
      </c>
      <c r="BX80" s="309">
        <v>0</v>
      </c>
      <c r="BY80" s="252">
        <v>0</v>
      </c>
      <c r="BZ80" s="252"/>
      <c r="CA80" s="252">
        <v>17000</v>
      </c>
      <c r="CB80" s="252">
        <v>0</v>
      </c>
      <c r="CC80" s="252">
        <v>23015</v>
      </c>
      <c r="CD80" s="247">
        <v>0</v>
      </c>
      <c r="CE80" s="248">
        <v>0</v>
      </c>
      <c r="CF80" s="247"/>
      <c r="CG80" s="312">
        <v>48515</v>
      </c>
      <c r="CH80" s="312">
        <v>0</v>
      </c>
      <c r="CI80" s="252">
        <v>0</v>
      </c>
      <c r="CJ80" s="252">
        <v>0</v>
      </c>
      <c r="CK80" s="260">
        <v>0</v>
      </c>
      <c r="CL80" s="260">
        <v>0</v>
      </c>
      <c r="CN80" s="260">
        <v>0</v>
      </c>
      <c r="CO80" s="260">
        <v>0</v>
      </c>
      <c r="CP80" s="260">
        <v>0</v>
      </c>
      <c r="CQ80" s="260">
        <v>0</v>
      </c>
    </row>
    <row r="81" spans="1:95">
      <c r="A81" s="244" t="s">
        <v>97</v>
      </c>
      <c r="B81" s="245" t="s">
        <v>422</v>
      </c>
      <c r="C81" s="226">
        <v>6000</v>
      </c>
      <c r="D81" s="226">
        <v>0</v>
      </c>
      <c r="E81" s="226">
        <v>0</v>
      </c>
      <c r="F81" s="246">
        <v>10176</v>
      </c>
      <c r="G81" s="226">
        <v>11179</v>
      </c>
      <c r="H81" s="247">
        <v>0</v>
      </c>
      <c r="I81" s="248">
        <v>0</v>
      </c>
      <c r="J81" s="249">
        <v>0</v>
      </c>
      <c r="K81" s="226">
        <v>0</v>
      </c>
      <c r="L81" s="249">
        <v>0</v>
      </c>
      <c r="M81" s="250">
        <v>0</v>
      </c>
      <c r="N81" s="252"/>
      <c r="O81" s="226">
        <v>0</v>
      </c>
      <c r="P81" s="252"/>
      <c r="Q81" s="250">
        <v>0</v>
      </c>
      <c r="R81" s="286"/>
      <c r="S81" s="250">
        <v>0</v>
      </c>
      <c r="T81" s="249">
        <v>8144</v>
      </c>
      <c r="U81" s="249">
        <v>0</v>
      </c>
      <c r="V81" s="249">
        <v>0</v>
      </c>
      <c r="W81" s="226">
        <v>0</v>
      </c>
      <c r="X81" s="249">
        <v>0</v>
      </c>
      <c r="Y81" s="249">
        <v>0</v>
      </c>
      <c r="Z81" s="249">
        <v>35000</v>
      </c>
      <c r="AA81" s="248"/>
      <c r="AB81" s="249">
        <v>36676</v>
      </c>
      <c r="AC81" s="247"/>
      <c r="AD81" s="249">
        <v>0</v>
      </c>
      <c r="AE81" s="249">
        <v>8458</v>
      </c>
      <c r="AF81" s="314">
        <v>0</v>
      </c>
      <c r="AG81" s="224">
        <v>0</v>
      </c>
      <c r="AH81" s="249">
        <v>6794</v>
      </c>
      <c r="AI81" s="226">
        <v>0</v>
      </c>
      <c r="AJ81" s="226">
        <v>0</v>
      </c>
      <c r="AK81" s="249">
        <v>6115</v>
      </c>
      <c r="AL81" s="249">
        <v>0</v>
      </c>
      <c r="AM81" s="250">
        <v>25000</v>
      </c>
      <c r="AN81" s="249">
        <v>0</v>
      </c>
      <c r="AO81" s="249">
        <v>7079</v>
      </c>
      <c r="AP81" s="249">
        <v>0</v>
      </c>
      <c r="AQ81" s="252"/>
      <c r="AR81" s="254">
        <v>7553</v>
      </c>
      <c r="AS81" s="247"/>
      <c r="AT81" s="309">
        <v>8000</v>
      </c>
      <c r="AU81" s="252">
        <v>0</v>
      </c>
      <c r="AV81" s="252"/>
      <c r="AW81" s="310">
        <v>0</v>
      </c>
      <c r="AX81" s="252">
        <v>0</v>
      </c>
      <c r="AY81" s="309">
        <v>12000</v>
      </c>
      <c r="AZ81" s="247">
        <v>7904</v>
      </c>
      <c r="BA81" s="252">
        <v>8961</v>
      </c>
      <c r="BB81" s="252">
        <v>0</v>
      </c>
      <c r="BC81" s="252">
        <v>0</v>
      </c>
      <c r="BD81" s="248">
        <v>19432</v>
      </c>
      <c r="BE81" s="247">
        <v>0</v>
      </c>
      <c r="BF81" s="252"/>
      <c r="BG81" s="254">
        <v>0</v>
      </c>
      <c r="BH81" s="309"/>
      <c r="BI81" s="309">
        <v>2635</v>
      </c>
      <c r="BJ81" s="252">
        <v>6500</v>
      </c>
      <c r="BK81" s="252">
        <v>0</v>
      </c>
      <c r="BL81" s="252">
        <v>0</v>
      </c>
      <c r="BM81" s="252">
        <v>0</v>
      </c>
      <c r="BN81" s="252">
        <v>0</v>
      </c>
      <c r="BO81" s="252">
        <v>0</v>
      </c>
      <c r="BP81" s="252">
        <v>0</v>
      </c>
      <c r="BQ81" s="252">
        <v>0</v>
      </c>
      <c r="BR81" s="252">
        <v>0</v>
      </c>
      <c r="BS81" s="235">
        <v>0</v>
      </c>
      <c r="BT81" s="252">
        <v>0</v>
      </c>
      <c r="BU81" s="252">
        <v>0</v>
      </c>
      <c r="BV81" s="252"/>
      <c r="BW81" s="252">
        <v>0</v>
      </c>
      <c r="BX81" s="309">
        <v>0</v>
      </c>
      <c r="BY81" s="252">
        <v>0</v>
      </c>
      <c r="BZ81" s="252"/>
      <c r="CA81" s="252">
        <v>0</v>
      </c>
      <c r="CB81" s="252">
        <v>0</v>
      </c>
      <c r="CC81" s="252">
        <v>6000</v>
      </c>
      <c r="CD81" s="247">
        <v>0</v>
      </c>
      <c r="CE81" s="248">
        <v>13283</v>
      </c>
      <c r="CF81" s="247"/>
      <c r="CG81" s="312">
        <v>0</v>
      </c>
      <c r="CH81" s="312">
        <v>25000</v>
      </c>
      <c r="CI81" s="252"/>
      <c r="CJ81" s="252">
        <v>20000</v>
      </c>
      <c r="CK81" s="260">
        <v>0</v>
      </c>
      <c r="CL81" s="260">
        <v>0</v>
      </c>
      <c r="CN81" s="260">
        <v>0</v>
      </c>
      <c r="CO81" s="260">
        <v>0</v>
      </c>
      <c r="CP81" s="260">
        <v>0</v>
      </c>
      <c r="CQ81" s="260">
        <v>0</v>
      </c>
    </row>
    <row r="82" spans="1:95">
      <c r="A82" s="577" t="s">
        <v>366</v>
      </c>
      <c r="B82" s="578"/>
      <c r="C82" s="268">
        <f t="shared" ref="C82:BN82" si="11">SUM(C78:C81)</f>
        <v>46000</v>
      </c>
      <c r="D82" s="269">
        <f t="shared" si="11"/>
        <v>37105</v>
      </c>
      <c r="E82" s="268">
        <f t="shared" si="11"/>
        <v>21000</v>
      </c>
      <c r="F82" s="270">
        <f t="shared" si="11"/>
        <v>10176</v>
      </c>
      <c r="G82" s="269">
        <f t="shared" si="11"/>
        <v>11179</v>
      </c>
      <c r="H82" s="268">
        <f t="shared" si="11"/>
        <v>0</v>
      </c>
      <c r="I82" s="269">
        <f t="shared" si="11"/>
        <v>6329</v>
      </c>
      <c r="J82" s="268">
        <f t="shared" si="11"/>
        <v>0</v>
      </c>
      <c r="K82" s="270">
        <f t="shared" si="11"/>
        <v>0</v>
      </c>
      <c r="L82" s="270">
        <f t="shared" si="11"/>
        <v>0</v>
      </c>
      <c r="M82" s="270">
        <f t="shared" si="11"/>
        <v>0</v>
      </c>
      <c r="N82" s="270">
        <f t="shared" si="11"/>
        <v>0</v>
      </c>
      <c r="O82" s="270">
        <f t="shared" si="11"/>
        <v>0</v>
      </c>
      <c r="P82" s="270">
        <f t="shared" si="11"/>
        <v>0</v>
      </c>
      <c r="Q82" s="270">
        <f t="shared" si="11"/>
        <v>0</v>
      </c>
      <c r="R82" s="271">
        <f t="shared" si="11"/>
        <v>0</v>
      </c>
      <c r="S82" s="270">
        <f t="shared" si="11"/>
        <v>0</v>
      </c>
      <c r="T82" s="270">
        <f t="shared" si="11"/>
        <v>8144</v>
      </c>
      <c r="U82" s="270">
        <f t="shared" si="11"/>
        <v>10971</v>
      </c>
      <c r="V82" s="270">
        <f t="shared" si="11"/>
        <v>9054</v>
      </c>
      <c r="W82" s="270">
        <f t="shared" si="11"/>
        <v>10000</v>
      </c>
      <c r="X82" s="270">
        <f t="shared" si="11"/>
        <v>0</v>
      </c>
      <c r="Y82" s="270">
        <f t="shared" si="11"/>
        <v>20836</v>
      </c>
      <c r="Z82" s="270">
        <f t="shared" si="11"/>
        <v>86825</v>
      </c>
      <c r="AA82" s="270">
        <f t="shared" si="11"/>
        <v>0</v>
      </c>
      <c r="AB82" s="270">
        <f t="shared" si="11"/>
        <v>36676</v>
      </c>
      <c r="AC82" s="270">
        <f t="shared" si="11"/>
        <v>0</v>
      </c>
      <c r="AD82" s="272">
        <f t="shared" si="11"/>
        <v>33000</v>
      </c>
      <c r="AE82" s="273">
        <f t="shared" si="11"/>
        <v>8458</v>
      </c>
      <c r="AF82" s="274">
        <f t="shared" si="11"/>
        <v>0</v>
      </c>
      <c r="AG82" s="270">
        <f t="shared" si="11"/>
        <v>18040</v>
      </c>
      <c r="AH82" s="270">
        <f t="shared" si="11"/>
        <v>6794</v>
      </c>
      <c r="AI82" s="270">
        <f t="shared" si="11"/>
        <v>9000</v>
      </c>
      <c r="AJ82" s="270">
        <f t="shared" si="11"/>
        <v>30275</v>
      </c>
      <c r="AK82" s="270">
        <f t="shared" si="11"/>
        <v>20729</v>
      </c>
      <c r="AL82" s="270">
        <f t="shared" si="11"/>
        <v>35319</v>
      </c>
      <c r="AM82" s="270">
        <f t="shared" si="11"/>
        <v>25000</v>
      </c>
      <c r="AN82" s="270">
        <f t="shared" si="11"/>
        <v>0</v>
      </c>
      <c r="AO82" s="270">
        <f t="shared" si="11"/>
        <v>27079</v>
      </c>
      <c r="AP82" s="270">
        <f t="shared" si="11"/>
        <v>9906</v>
      </c>
      <c r="AQ82" s="270">
        <f t="shared" si="11"/>
        <v>0</v>
      </c>
      <c r="AR82" s="270">
        <f t="shared" si="11"/>
        <v>57553</v>
      </c>
      <c r="AS82" s="270">
        <f t="shared" si="11"/>
        <v>0</v>
      </c>
      <c r="AT82" s="270">
        <f t="shared" si="11"/>
        <v>8000</v>
      </c>
      <c r="AU82" s="270">
        <f t="shared" si="11"/>
        <v>0</v>
      </c>
      <c r="AV82" s="270">
        <f t="shared" si="11"/>
        <v>0</v>
      </c>
      <c r="AW82" s="270">
        <f t="shared" si="11"/>
        <v>0</v>
      </c>
      <c r="AX82" s="270">
        <f t="shared" si="11"/>
        <v>0</v>
      </c>
      <c r="AY82" s="270">
        <f t="shared" si="11"/>
        <v>12000</v>
      </c>
      <c r="AZ82" s="270">
        <f t="shared" si="11"/>
        <v>60313</v>
      </c>
      <c r="BA82" s="270">
        <f t="shared" si="11"/>
        <v>36768</v>
      </c>
      <c r="BB82" s="270">
        <f t="shared" si="11"/>
        <v>0</v>
      </c>
      <c r="BC82" s="270">
        <f t="shared" si="11"/>
        <v>0</v>
      </c>
      <c r="BD82" s="270">
        <f t="shared" si="11"/>
        <v>19432</v>
      </c>
      <c r="BE82" s="270">
        <f t="shared" si="11"/>
        <v>57006</v>
      </c>
      <c r="BF82" s="270">
        <f t="shared" si="11"/>
        <v>0</v>
      </c>
      <c r="BG82" s="270">
        <f t="shared" si="11"/>
        <v>0</v>
      </c>
      <c r="BH82" s="270">
        <f t="shared" si="11"/>
        <v>0</v>
      </c>
      <c r="BI82" s="270">
        <f t="shared" si="11"/>
        <v>45044</v>
      </c>
      <c r="BJ82" s="270">
        <f t="shared" si="11"/>
        <v>6500</v>
      </c>
      <c r="BK82" s="270">
        <f t="shared" si="11"/>
        <v>0</v>
      </c>
      <c r="BL82" s="270">
        <f t="shared" si="11"/>
        <v>0</v>
      </c>
      <c r="BM82" s="270">
        <f t="shared" si="11"/>
        <v>0</v>
      </c>
      <c r="BN82" s="270">
        <f t="shared" si="11"/>
        <v>0</v>
      </c>
      <c r="BO82" s="270">
        <f t="shared" ref="BO82:CL82" si="12">SUM(BO78:BO81)</f>
        <v>0</v>
      </c>
      <c r="BP82" s="270">
        <f t="shared" si="12"/>
        <v>0</v>
      </c>
      <c r="BQ82" s="270">
        <f t="shared" si="12"/>
        <v>0</v>
      </c>
      <c r="BR82" s="270">
        <f t="shared" si="12"/>
        <v>0</v>
      </c>
      <c r="BS82" s="270">
        <f t="shared" si="12"/>
        <v>0</v>
      </c>
      <c r="BT82" s="270">
        <f t="shared" si="12"/>
        <v>0</v>
      </c>
      <c r="BU82" s="270">
        <f t="shared" si="12"/>
        <v>0</v>
      </c>
      <c r="BV82" s="270">
        <f t="shared" si="12"/>
        <v>0</v>
      </c>
      <c r="BW82" s="270">
        <f t="shared" si="12"/>
        <v>0</v>
      </c>
      <c r="BX82" s="270">
        <f t="shared" si="12"/>
        <v>0</v>
      </c>
      <c r="BY82" s="270">
        <f t="shared" si="12"/>
        <v>0</v>
      </c>
      <c r="BZ82" s="270">
        <f t="shared" si="12"/>
        <v>0</v>
      </c>
      <c r="CA82" s="270">
        <v>0</v>
      </c>
      <c r="CB82" s="270">
        <v>0</v>
      </c>
      <c r="CC82" s="270">
        <f t="shared" si="12"/>
        <v>49015</v>
      </c>
      <c r="CD82" s="270">
        <f t="shared" si="12"/>
        <v>8541</v>
      </c>
      <c r="CE82" s="269">
        <f t="shared" si="12"/>
        <v>13283</v>
      </c>
      <c r="CF82" s="275">
        <f t="shared" si="12"/>
        <v>0</v>
      </c>
      <c r="CG82" s="268">
        <f t="shared" si="12"/>
        <v>48515</v>
      </c>
      <c r="CH82" s="270">
        <f t="shared" si="12"/>
        <v>25000</v>
      </c>
      <c r="CI82" s="270">
        <f t="shared" si="12"/>
        <v>0</v>
      </c>
      <c r="CJ82" s="270">
        <f t="shared" si="12"/>
        <v>20000</v>
      </c>
      <c r="CK82" s="270">
        <f t="shared" si="12"/>
        <v>0</v>
      </c>
      <c r="CL82" s="269">
        <f t="shared" si="12"/>
        <v>0</v>
      </c>
      <c r="CN82" s="269">
        <f>SUM(CN78:CN81)</f>
        <v>0</v>
      </c>
      <c r="CO82" s="269">
        <f>SUM(CO78:CO81)</f>
        <v>0</v>
      </c>
      <c r="CP82" s="269">
        <f>SUM(CP78:CP81)</f>
        <v>0</v>
      </c>
      <c r="CQ82" s="269">
        <f>SUM(CQ78:CQ81)</f>
        <v>0</v>
      </c>
    </row>
    <row r="83" spans="1:95">
      <c r="A83" s="305"/>
      <c r="B83" s="305"/>
      <c r="C83" s="306"/>
      <c r="D83" s="307"/>
      <c r="E83" s="306"/>
      <c r="F83" s="305"/>
      <c r="G83" s="307"/>
      <c r="H83" s="276"/>
      <c r="I83" s="277"/>
      <c r="J83" s="276"/>
      <c r="K83" s="235"/>
      <c r="L83" s="235"/>
      <c r="M83" s="235"/>
      <c r="N83" s="235"/>
      <c r="O83" s="235"/>
      <c r="P83" s="235"/>
      <c r="Q83" s="235"/>
      <c r="R83" s="236"/>
      <c r="S83" s="235"/>
      <c r="T83" s="235"/>
      <c r="U83" s="235"/>
      <c r="V83" s="235"/>
      <c r="W83" s="235"/>
      <c r="X83" s="235"/>
      <c r="Y83" s="235"/>
      <c r="Z83" s="235"/>
      <c r="AA83" s="235"/>
      <c r="AB83" s="235"/>
      <c r="AC83" s="235"/>
      <c r="AD83" s="235"/>
      <c r="AE83" s="225"/>
      <c r="AF83" s="235"/>
      <c r="AG83" s="235"/>
      <c r="AH83" s="235"/>
      <c r="AI83" s="235"/>
      <c r="AJ83" s="235"/>
      <c r="AK83" s="235"/>
      <c r="AL83" s="235"/>
      <c r="AM83" s="235"/>
      <c r="AN83" s="235"/>
      <c r="AO83" s="235"/>
      <c r="AP83" s="235"/>
      <c r="AQ83" s="235"/>
      <c r="AR83" s="235"/>
      <c r="AS83" s="235"/>
      <c r="AT83" s="235"/>
      <c r="AU83" s="235"/>
      <c r="AV83" s="235"/>
      <c r="AW83" s="235"/>
      <c r="AX83" s="235"/>
      <c r="AY83" s="235"/>
      <c r="AZ83" s="235"/>
      <c r="BA83" s="235"/>
      <c r="BB83" s="313">
        <v>0</v>
      </c>
      <c r="BC83" s="235"/>
      <c r="BD83" s="235"/>
      <c r="BE83" s="235"/>
      <c r="BF83" s="235"/>
      <c r="BG83" s="235"/>
      <c r="BH83" s="235"/>
      <c r="BI83" s="235"/>
      <c r="BJ83" s="235"/>
      <c r="BK83" s="235"/>
      <c r="BL83" s="235"/>
      <c r="BM83" s="235"/>
      <c r="BN83" s="235"/>
      <c r="BO83" s="235"/>
      <c r="BP83" s="235"/>
      <c r="BQ83" s="235"/>
      <c r="BR83" s="235"/>
      <c r="BS83" s="235"/>
      <c r="BT83" s="235"/>
      <c r="BU83" s="235"/>
      <c r="BV83" s="235"/>
      <c r="BW83" s="235"/>
      <c r="BX83" s="235"/>
      <c r="BY83" s="235"/>
      <c r="BZ83" s="235"/>
      <c r="CA83" s="235">
        <v>20000</v>
      </c>
      <c r="CB83" s="235"/>
      <c r="CC83" s="235"/>
      <c r="CD83" s="235"/>
      <c r="CE83" s="277"/>
      <c r="CF83" s="278"/>
      <c r="CG83" s="276"/>
      <c r="CH83" s="235"/>
      <c r="CI83" s="235"/>
      <c r="CJ83" s="235"/>
      <c r="CK83" s="235"/>
      <c r="CL83" s="277"/>
      <c r="CN83" s="277"/>
      <c r="CO83" s="277"/>
      <c r="CP83" s="277"/>
      <c r="CQ83" s="277"/>
    </row>
    <row r="84" spans="1:95" ht="15" thickBot="1">
      <c r="A84" s="267" t="s">
        <v>364</v>
      </c>
      <c r="B84" s="267"/>
      <c r="C84" s="268">
        <f t="shared" ref="C84:AG84" si="13">C75-C82</f>
        <v>-31366</v>
      </c>
      <c r="D84" s="269">
        <f>D75-D82</f>
        <v>-32254</v>
      </c>
      <c r="E84" s="268">
        <f t="shared" si="13"/>
        <v>-11735</v>
      </c>
      <c r="F84" s="270">
        <f t="shared" si="13"/>
        <v>0</v>
      </c>
      <c r="G84" s="269">
        <f t="shared" si="13"/>
        <v>0</v>
      </c>
      <c r="H84" s="268">
        <f t="shared" si="13"/>
        <v>0</v>
      </c>
      <c r="I84" s="269">
        <f t="shared" si="13"/>
        <v>0</v>
      </c>
      <c r="J84" s="268">
        <f t="shared" si="13"/>
        <v>0</v>
      </c>
      <c r="K84" s="270">
        <f t="shared" si="13"/>
        <v>0</v>
      </c>
      <c r="L84" s="270">
        <f t="shared" si="13"/>
        <v>0</v>
      </c>
      <c r="M84" s="270">
        <f t="shared" si="13"/>
        <v>0</v>
      </c>
      <c r="N84" s="270">
        <f t="shared" si="13"/>
        <v>0</v>
      </c>
      <c r="O84" s="270">
        <f t="shared" si="13"/>
        <v>8892</v>
      </c>
      <c r="P84" s="270">
        <f t="shared" si="13"/>
        <v>0</v>
      </c>
      <c r="Q84" s="270">
        <f t="shared" si="13"/>
        <v>0</v>
      </c>
      <c r="R84" s="271">
        <f t="shared" si="13"/>
        <v>0</v>
      </c>
      <c r="S84" s="270">
        <f t="shared" si="13"/>
        <v>0</v>
      </c>
      <c r="T84" s="270">
        <f t="shared" si="13"/>
        <v>-758</v>
      </c>
      <c r="U84" s="270">
        <f t="shared" si="13"/>
        <v>0</v>
      </c>
      <c r="V84" s="270">
        <f t="shared" si="13"/>
        <v>0</v>
      </c>
      <c r="W84" s="270">
        <f t="shared" si="13"/>
        <v>-3491</v>
      </c>
      <c r="X84" s="270">
        <f t="shared" si="13"/>
        <v>0</v>
      </c>
      <c r="Y84" s="270">
        <f t="shared" si="13"/>
        <v>-14473</v>
      </c>
      <c r="Z84" s="270">
        <f t="shared" si="13"/>
        <v>-0.13959999999497086</v>
      </c>
      <c r="AA84" s="270">
        <f t="shared" si="13"/>
        <v>0</v>
      </c>
      <c r="AB84" s="270">
        <f t="shared" si="13"/>
        <v>-30325</v>
      </c>
      <c r="AC84" s="270">
        <f t="shared" si="13"/>
        <v>0</v>
      </c>
      <c r="AD84" s="272">
        <f t="shared" si="13"/>
        <v>-12054</v>
      </c>
      <c r="AE84" s="273">
        <f t="shared" si="13"/>
        <v>-1438</v>
      </c>
      <c r="AF84" s="274">
        <f t="shared" si="13"/>
        <v>9197</v>
      </c>
      <c r="AG84" s="270">
        <f t="shared" si="13"/>
        <v>-8701</v>
      </c>
      <c r="AH84" s="270">
        <f>AH75-AH82</f>
        <v>0</v>
      </c>
      <c r="AI84" s="270">
        <f t="shared" ref="AI84:CL84" si="14">AI75-AI82</f>
        <v>-1434</v>
      </c>
      <c r="AJ84" s="270">
        <f t="shared" si="14"/>
        <v>-20603</v>
      </c>
      <c r="AK84" s="270">
        <f t="shared" si="14"/>
        <v>-14796</v>
      </c>
      <c r="AL84" s="270">
        <f t="shared" si="14"/>
        <v>-27756</v>
      </c>
      <c r="AM84" s="270">
        <f t="shared" si="14"/>
        <v>-15814</v>
      </c>
      <c r="AN84" s="270">
        <f t="shared" si="14"/>
        <v>0</v>
      </c>
      <c r="AO84" s="270">
        <f t="shared" si="14"/>
        <v>-20796.599999999999</v>
      </c>
      <c r="AP84" s="270">
        <f t="shared" si="14"/>
        <v>0</v>
      </c>
      <c r="AQ84" s="270">
        <f t="shared" si="14"/>
        <v>0</v>
      </c>
      <c r="AR84" s="270">
        <f>AR75-AR82</f>
        <v>0</v>
      </c>
      <c r="AS84" s="270">
        <f t="shared" si="14"/>
        <v>0</v>
      </c>
      <c r="AT84" s="270">
        <f t="shared" si="14"/>
        <v>3542</v>
      </c>
      <c r="AU84" s="270">
        <f t="shared" si="14"/>
        <v>0</v>
      </c>
      <c r="AV84" s="270">
        <f t="shared" si="14"/>
        <v>0</v>
      </c>
      <c r="AW84" s="270">
        <f t="shared" si="14"/>
        <v>0</v>
      </c>
      <c r="AX84" s="270">
        <f t="shared" si="14"/>
        <v>0</v>
      </c>
      <c r="AY84" s="270">
        <f t="shared" si="14"/>
        <v>-3241.25</v>
      </c>
      <c r="AZ84" s="270">
        <f t="shared" si="14"/>
        <v>0</v>
      </c>
      <c r="BA84" s="270">
        <f t="shared" si="14"/>
        <v>0</v>
      </c>
      <c r="BB84" s="270">
        <f t="shared" si="14"/>
        <v>0</v>
      </c>
      <c r="BC84" s="270">
        <f t="shared" si="14"/>
        <v>6844</v>
      </c>
      <c r="BD84" s="270">
        <f t="shared" si="14"/>
        <v>-4432</v>
      </c>
      <c r="BE84" s="270">
        <f t="shared" si="14"/>
        <v>-26563</v>
      </c>
      <c r="BF84" s="270">
        <f t="shared" si="14"/>
        <v>0</v>
      </c>
      <c r="BG84" s="270">
        <f t="shared" si="14"/>
        <v>0</v>
      </c>
      <c r="BH84" s="270">
        <f t="shared" si="14"/>
        <v>0</v>
      </c>
      <c r="BI84" s="270">
        <f t="shared" si="14"/>
        <v>-31044</v>
      </c>
      <c r="BJ84" s="270">
        <f t="shared" si="14"/>
        <v>0</v>
      </c>
      <c r="BK84" s="270">
        <f t="shared" si="14"/>
        <v>0</v>
      </c>
      <c r="BL84" s="270">
        <f t="shared" si="14"/>
        <v>0</v>
      </c>
      <c r="BM84" s="270">
        <f t="shared" si="14"/>
        <v>0</v>
      </c>
      <c r="BN84" s="270">
        <f t="shared" si="14"/>
        <v>0</v>
      </c>
      <c r="BO84" s="270">
        <f t="shared" si="14"/>
        <v>0</v>
      </c>
      <c r="BP84" s="270">
        <f t="shared" si="14"/>
        <v>0</v>
      </c>
      <c r="BQ84" s="270">
        <f t="shared" si="14"/>
        <v>0</v>
      </c>
      <c r="BR84" s="270">
        <f t="shared" si="14"/>
        <v>0</v>
      </c>
      <c r="BS84" s="270">
        <f t="shared" si="14"/>
        <v>0</v>
      </c>
      <c r="BT84" s="270">
        <f t="shared" si="14"/>
        <v>0</v>
      </c>
      <c r="BU84" s="270">
        <f t="shared" si="14"/>
        <v>0</v>
      </c>
      <c r="BV84" s="270">
        <f t="shared" si="14"/>
        <v>0</v>
      </c>
      <c r="BW84" s="270">
        <f t="shared" si="14"/>
        <v>0</v>
      </c>
      <c r="BX84" s="270">
        <f t="shared" si="14"/>
        <v>6725</v>
      </c>
      <c r="BY84" s="270">
        <f t="shared" si="14"/>
        <v>0</v>
      </c>
      <c r="BZ84" s="270">
        <f t="shared" si="14"/>
        <v>0</v>
      </c>
      <c r="CA84" s="270">
        <v>23015</v>
      </c>
      <c r="CB84" s="270">
        <f t="shared" si="14"/>
        <v>20228</v>
      </c>
      <c r="CC84" s="270">
        <f t="shared" si="14"/>
        <v>-16067</v>
      </c>
      <c r="CD84" s="270">
        <f t="shared" si="14"/>
        <v>0</v>
      </c>
      <c r="CE84" s="269">
        <f t="shared" si="14"/>
        <v>-6954</v>
      </c>
      <c r="CF84" s="275">
        <f t="shared" si="14"/>
        <v>0</v>
      </c>
      <c r="CG84" s="268">
        <f t="shared" si="14"/>
        <v>0</v>
      </c>
      <c r="CH84" s="270">
        <f t="shared" si="14"/>
        <v>-8791</v>
      </c>
      <c r="CI84" s="270">
        <f t="shared" si="14"/>
        <v>0</v>
      </c>
      <c r="CJ84" s="270">
        <f t="shared" si="14"/>
        <v>0</v>
      </c>
      <c r="CK84" s="270">
        <f t="shared" si="14"/>
        <v>0</v>
      </c>
      <c r="CL84" s="269">
        <f t="shared" si="14"/>
        <v>0</v>
      </c>
      <c r="CN84" s="269">
        <f>CN75-CN82</f>
        <v>0</v>
      </c>
      <c r="CO84" s="269">
        <f>CO75-CO82</f>
        <v>0</v>
      </c>
      <c r="CP84" s="269">
        <f>CP75-CP82</f>
        <v>0</v>
      </c>
      <c r="CQ84" s="269">
        <f>CQ75-CQ82</f>
        <v>0</v>
      </c>
    </row>
    <row r="85" spans="1:95" ht="15" thickBot="1">
      <c r="A85" s="245" t="s">
        <v>520</v>
      </c>
      <c r="B85" s="315"/>
      <c r="C85" s="230">
        <v>61017</v>
      </c>
      <c r="D85" s="230">
        <v>32254</v>
      </c>
      <c r="E85" s="230">
        <v>38662</v>
      </c>
      <c r="F85" s="288">
        <v>0</v>
      </c>
      <c r="G85" s="230">
        <v>0</v>
      </c>
      <c r="H85" s="288">
        <v>0</v>
      </c>
      <c r="I85" s="288">
        <v>50303</v>
      </c>
      <c r="J85" s="289">
        <v>0</v>
      </c>
      <c r="K85" s="230">
        <v>0</v>
      </c>
      <c r="L85" s="289">
        <v>0</v>
      </c>
      <c r="M85" s="290">
        <v>0</v>
      </c>
      <c r="N85" s="291"/>
      <c r="O85" s="230">
        <v>0</v>
      </c>
      <c r="P85" s="291"/>
      <c r="Q85" s="290">
        <v>0</v>
      </c>
      <c r="R85" s="292"/>
      <c r="S85" s="290">
        <v>0</v>
      </c>
      <c r="T85" s="289">
        <v>758</v>
      </c>
      <c r="U85" s="289">
        <v>0</v>
      </c>
      <c r="V85" s="289">
        <v>0</v>
      </c>
      <c r="W85" s="230">
        <v>12849</v>
      </c>
      <c r="X85" s="289">
        <v>0</v>
      </c>
      <c r="Y85" s="289">
        <v>14473</v>
      </c>
      <c r="Z85" s="289">
        <v>5899</v>
      </c>
      <c r="AA85" s="291"/>
      <c r="AB85" s="289">
        <v>30325</v>
      </c>
      <c r="AC85" s="291"/>
      <c r="AD85" s="289">
        <v>12055</v>
      </c>
      <c r="AE85" s="289">
        <v>1438</v>
      </c>
      <c r="AF85" s="316">
        <v>12671</v>
      </c>
      <c r="AG85" s="231">
        <v>8701</v>
      </c>
      <c r="AH85" s="289">
        <v>27813</v>
      </c>
      <c r="AI85" s="230">
        <v>23245</v>
      </c>
      <c r="AJ85" s="230">
        <v>20603</v>
      </c>
      <c r="AK85" s="289">
        <v>14796</v>
      </c>
      <c r="AL85" s="289">
        <v>27756</v>
      </c>
      <c r="AM85" s="317">
        <v>25062.25</v>
      </c>
      <c r="AN85" s="289">
        <v>0</v>
      </c>
      <c r="AO85" s="289">
        <v>30039.23</v>
      </c>
      <c r="AP85" s="289">
        <v>0</v>
      </c>
      <c r="AQ85" s="289">
        <v>0</v>
      </c>
      <c r="AR85" s="291"/>
      <c r="AS85" s="291"/>
      <c r="AT85" s="291"/>
      <c r="AU85" s="291"/>
      <c r="AV85" s="291"/>
      <c r="AW85" s="291"/>
      <c r="AX85" s="291"/>
      <c r="AY85" s="291">
        <v>25687.27</v>
      </c>
      <c r="AZ85" s="291">
        <v>32747</v>
      </c>
      <c r="BA85" s="291">
        <v>33421</v>
      </c>
      <c r="BB85" s="291">
        <v>0</v>
      </c>
      <c r="BC85" s="291">
        <v>0</v>
      </c>
      <c r="BD85" s="291"/>
      <c r="BE85" s="291">
        <v>26563</v>
      </c>
      <c r="BF85" s="291"/>
      <c r="BG85" s="312">
        <v>0</v>
      </c>
      <c r="BH85" s="291"/>
      <c r="BI85" s="291">
        <v>31044</v>
      </c>
      <c r="BJ85" s="291">
        <v>0</v>
      </c>
      <c r="BK85" s="291"/>
      <c r="BL85" s="291"/>
      <c r="BM85" s="291">
        <v>0</v>
      </c>
      <c r="BN85" s="291">
        <v>0</v>
      </c>
      <c r="BO85" s="291">
        <v>0</v>
      </c>
      <c r="BP85" s="291">
        <v>0</v>
      </c>
      <c r="BQ85" s="312">
        <v>0</v>
      </c>
      <c r="BR85" s="291">
        <v>0</v>
      </c>
      <c r="BS85" s="291">
        <v>0</v>
      </c>
      <c r="BT85" s="291"/>
      <c r="BU85" s="291"/>
      <c r="BV85" s="291"/>
      <c r="BW85" s="291">
        <v>0</v>
      </c>
      <c r="BX85" s="291">
        <v>0</v>
      </c>
      <c r="BY85" s="291">
        <v>0</v>
      </c>
      <c r="BZ85" s="291"/>
      <c r="CA85" s="291">
        <v>6000</v>
      </c>
      <c r="CB85" s="291">
        <v>20406</v>
      </c>
      <c r="CC85" s="291">
        <v>16067</v>
      </c>
      <c r="CD85" s="291"/>
      <c r="CE85" s="291">
        <v>6954</v>
      </c>
      <c r="CF85" s="291"/>
      <c r="CG85" s="291"/>
      <c r="CH85" s="291">
        <v>16737</v>
      </c>
      <c r="CI85" s="291"/>
      <c r="CJ85" s="288">
        <v>0</v>
      </c>
      <c r="CK85" s="291">
        <v>0</v>
      </c>
      <c r="CL85" s="291">
        <v>766</v>
      </c>
      <c r="CN85" s="291">
        <v>0</v>
      </c>
      <c r="CO85" s="291">
        <v>0</v>
      </c>
      <c r="CP85" s="291">
        <v>0</v>
      </c>
      <c r="CQ85" s="291">
        <v>0</v>
      </c>
    </row>
    <row r="86" spans="1:95" ht="15" thickBot="1">
      <c r="A86" s="296" t="s">
        <v>519</v>
      </c>
      <c r="B86" s="296"/>
      <c r="C86" s="318">
        <f>SUM(C84:C85)</f>
        <v>29651</v>
      </c>
      <c r="D86" s="319">
        <f>SUM(D84:D85)</f>
        <v>0</v>
      </c>
      <c r="E86" s="318">
        <f>SUM(E84:E85)</f>
        <v>26927</v>
      </c>
      <c r="F86" s="320">
        <f>SUM(F84:F85)</f>
        <v>0</v>
      </c>
      <c r="G86" s="319">
        <f>SUM(G84:G85)</f>
        <v>0</v>
      </c>
      <c r="H86" s="318">
        <f t="shared" ref="H86:BS86" si="15">SUM(H84:H85)</f>
        <v>0</v>
      </c>
      <c r="I86" s="319">
        <f t="shared" si="15"/>
        <v>50303</v>
      </c>
      <c r="J86" s="318">
        <f t="shared" si="15"/>
        <v>0</v>
      </c>
      <c r="K86" s="320">
        <f t="shared" si="15"/>
        <v>0</v>
      </c>
      <c r="L86" s="320">
        <f t="shared" si="15"/>
        <v>0</v>
      </c>
      <c r="M86" s="320">
        <f t="shared" si="15"/>
        <v>0</v>
      </c>
      <c r="N86" s="320">
        <f t="shared" si="15"/>
        <v>0</v>
      </c>
      <c r="O86" s="320">
        <f t="shared" si="15"/>
        <v>8892</v>
      </c>
      <c r="P86" s="320">
        <f t="shared" si="15"/>
        <v>0</v>
      </c>
      <c r="Q86" s="320">
        <f t="shared" si="15"/>
        <v>0</v>
      </c>
      <c r="R86" s="321">
        <f t="shared" si="15"/>
        <v>0</v>
      </c>
      <c r="S86" s="320">
        <f t="shared" si="15"/>
        <v>0</v>
      </c>
      <c r="T86" s="320">
        <f t="shared" si="15"/>
        <v>0</v>
      </c>
      <c r="U86" s="320">
        <f t="shared" si="15"/>
        <v>0</v>
      </c>
      <c r="V86" s="320">
        <f t="shared" si="15"/>
        <v>0</v>
      </c>
      <c r="W86" s="320">
        <f t="shared" si="15"/>
        <v>9358</v>
      </c>
      <c r="X86" s="320">
        <f t="shared" si="15"/>
        <v>0</v>
      </c>
      <c r="Y86" s="320">
        <f t="shared" si="15"/>
        <v>0</v>
      </c>
      <c r="Z86" s="320">
        <f t="shared" si="15"/>
        <v>5898.860400000005</v>
      </c>
      <c r="AA86" s="320">
        <f t="shared" si="15"/>
        <v>0</v>
      </c>
      <c r="AB86" s="320">
        <f t="shared" si="15"/>
        <v>0</v>
      </c>
      <c r="AC86" s="320">
        <f t="shared" si="15"/>
        <v>0</v>
      </c>
      <c r="AD86" s="320">
        <f t="shared" si="15"/>
        <v>1</v>
      </c>
      <c r="AE86" s="322">
        <f t="shared" si="15"/>
        <v>0</v>
      </c>
      <c r="AF86" s="320">
        <f t="shared" si="15"/>
        <v>21868</v>
      </c>
      <c r="AG86" s="320">
        <f t="shared" si="15"/>
        <v>0</v>
      </c>
      <c r="AH86" s="320">
        <f>SUM(AH84:AH85)</f>
        <v>27813</v>
      </c>
      <c r="AI86" s="320">
        <f t="shared" si="15"/>
        <v>21811</v>
      </c>
      <c r="AJ86" s="320">
        <f t="shared" si="15"/>
        <v>0</v>
      </c>
      <c r="AK86" s="320">
        <f t="shared" si="15"/>
        <v>0</v>
      </c>
      <c r="AL86" s="320">
        <f t="shared" si="15"/>
        <v>0</v>
      </c>
      <c r="AM86" s="320">
        <f t="shared" si="15"/>
        <v>9248.25</v>
      </c>
      <c r="AN86" s="320">
        <f t="shared" si="15"/>
        <v>0</v>
      </c>
      <c r="AO86" s="320">
        <f t="shared" si="15"/>
        <v>9242.630000000001</v>
      </c>
      <c r="AP86" s="320">
        <f t="shared" si="15"/>
        <v>0</v>
      </c>
      <c r="AQ86" s="320">
        <f t="shared" si="15"/>
        <v>0</v>
      </c>
      <c r="AR86" s="320">
        <f>SUM(AR84:AR85)</f>
        <v>0</v>
      </c>
      <c r="AS86" s="320">
        <f t="shared" si="15"/>
        <v>0</v>
      </c>
      <c r="AT86" s="320">
        <f t="shared" si="15"/>
        <v>3542</v>
      </c>
      <c r="AU86" s="320">
        <f t="shared" si="15"/>
        <v>0</v>
      </c>
      <c r="AV86" s="320">
        <f t="shared" si="15"/>
        <v>0</v>
      </c>
      <c r="AW86" s="320">
        <f t="shared" si="15"/>
        <v>0</v>
      </c>
      <c r="AX86" s="320">
        <f t="shared" si="15"/>
        <v>0</v>
      </c>
      <c r="AY86" s="320">
        <f t="shared" si="15"/>
        <v>22446.02</v>
      </c>
      <c r="AZ86" s="320">
        <f t="shared" si="15"/>
        <v>32747</v>
      </c>
      <c r="BA86" s="320">
        <f t="shared" si="15"/>
        <v>33421</v>
      </c>
      <c r="BB86" s="320">
        <f t="shared" si="15"/>
        <v>0</v>
      </c>
      <c r="BC86" s="320">
        <f t="shared" si="15"/>
        <v>6844</v>
      </c>
      <c r="BD86" s="320">
        <f t="shared" si="15"/>
        <v>-4432</v>
      </c>
      <c r="BE86" s="320">
        <f t="shared" si="15"/>
        <v>0</v>
      </c>
      <c r="BF86" s="320">
        <f t="shared" si="15"/>
        <v>0</v>
      </c>
      <c r="BG86" s="323">
        <f t="shared" si="15"/>
        <v>0</v>
      </c>
      <c r="BH86" s="320">
        <f t="shared" si="15"/>
        <v>0</v>
      </c>
      <c r="BI86" s="320">
        <f t="shared" si="15"/>
        <v>0</v>
      </c>
      <c r="BJ86" s="320">
        <f t="shared" si="15"/>
        <v>0</v>
      </c>
      <c r="BK86" s="320">
        <f t="shared" si="15"/>
        <v>0</v>
      </c>
      <c r="BL86" s="320">
        <f t="shared" si="15"/>
        <v>0</v>
      </c>
      <c r="BM86" s="320">
        <f t="shared" si="15"/>
        <v>0</v>
      </c>
      <c r="BN86" s="320">
        <f t="shared" si="15"/>
        <v>0</v>
      </c>
      <c r="BO86" s="320">
        <f t="shared" si="15"/>
        <v>0</v>
      </c>
      <c r="BP86" s="320">
        <f t="shared" si="15"/>
        <v>0</v>
      </c>
      <c r="BQ86" s="323">
        <f t="shared" si="15"/>
        <v>0</v>
      </c>
      <c r="BR86" s="320">
        <f t="shared" si="15"/>
        <v>0</v>
      </c>
      <c r="BS86" s="320">
        <f t="shared" si="15"/>
        <v>0</v>
      </c>
      <c r="BT86" s="320">
        <f t="shared" ref="BT86:CL86" si="16">SUM(BT84:BT85)</f>
        <v>0</v>
      </c>
      <c r="BU86" s="320">
        <f t="shared" si="16"/>
        <v>0</v>
      </c>
      <c r="BV86" s="320">
        <f t="shared" si="16"/>
        <v>0</v>
      </c>
      <c r="BW86" s="320">
        <f t="shared" si="16"/>
        <v>0</v>
      </c>
      <c r="BX86" s="320">
        <f t="shared" si="16"/>
        <v>6725</v>
      </c>
      <c r="BY86" s="320">
        <f t="shared" si="16"/>
        <v>0</v>
      </c>
      <c r="BZ86" s="320">
        <f t="shared" si="16"/>
        <v>0</v>
      </c>
      <c r="CA86" s="320">
        <f t="shared" si="16"/>
        <v>29015</v>
      </c>
      <c r="CB86" s="320">
        <f t="shared" si="16"/>
        <v>40634</v>
      </c>
      <c r="CC86" s="320">
        <f t="shared" si="16"/>
        <v>0</v>
      </c>
      <c r="CD86" s="320">
        <f>SUM(CD84:CD85)</f>
        <v>0</v>
      </c>
      <c r="CE86" s="319">
        <f t="shared" si="16"/>
        <v>0</v>
      </c>
      <c r="CF86" s="324">
        <f t="shared" si="16"/>
        <v>0</v>
      </c>
      <c r="CG86" s="318">
        <f t="shared" si="16"/>
        <v>0</v>
      </c>
      <c r="CH86" s="320">
        <f>SUM(CH84:CH85)</f>
        <v>7946</v>
      </c>
      <c r="CI86" s="320">
        <f t="shared" si="16"/>
        <v>0</v>
      </c>
      <c r="CJ86" s="320">
        <f>SUM(CJ84:CJ85)</f>
        <v>0</v>
      </c>
      <c r="CK86" s="320">
        <f t="shared" si="16"/>
        <v>0</v>
      </c>
      <c r="CL86" s="319">
        <f t="shared" si="16"/>
        <v>766</v>
      </c>
      <c r="CN86" s="319">
        <f>SUM(CN84:CN85)</f>
        <v>0</v>
      </c>
      <c r="CO86" s="319">
        <f>SUM(CO84:CO85)</f>
        <v>0</v>
      </c>
      <c r="CP86" s="319">
        <f>SUM(CP84:CP85)</f>
        <v>0</v>
      </c>
      <c r="CQ86" s="319">
        <f>SUM(CQ84:CQ85)</f>
        <v>0</v>
      </c>
    </row>
    <row r="87" spans="1:95">
      <c r="A87" s="235"/>
      <c r="B87" s="235"/>
      <c r="C87" s="235"/>
      <c r="D87" s="235"/>
      <c r="E87" s="235"/>
      <c r="F87" s="235"/>
      <c r="G87" s="235"/>
      <c r="H87" s="235"/>
      <c r="I87" s="235"/>
      <c r="J87" s="235"/>
      <c r="K87" s="235"/>
      <c r="L87" s="235"/>
      <c r="M87" s="235"/>
      <c r="N87" s="235"/>
      <c r="O87" s="235"/>
      <c r="P87" s="235"/>
      <c r="Q87" s="235"/>
      <c r="R87" s="236"/>
      <c r="S87" s="235"/>
      <c r="T87" s="235"/>
      <c r="U87" s="235"/>
      <c r="V87" s="235"/>
      <c r="W87" s="235" t="s">
        <v>521</v>
      </c>
      <c r="X87" s="235"/>
      <c r="Y87" s="235"/>
      <c r="Z87" s="235"/>
      <c r="AA87" s="235"/>
      <c r="AB87" s="235" t="s">
        <v>521</v>
      </c>
      <c r="AC87" s="235"/>
      <c r="AD87" s="235"/>
      <c r="AE87" s="235"/>
      <c r="AF87" s="235"/>
      <c r="AG87" s="235"/>
      <c r="AH87" s="235"/>
      <c r="AI87" s="235"/>
      <c r="AJ87" s="235"/>
      <c r="AK87" s="235"/>
      <c r="AL87" s="235"/>
      <c r="AM87" s="235"/>
      <c r="AN87" s="235"/>
      <c r="AO87" s="235"/>
      <c r="AP87" s="235"/>
      <c r="AQ87" s="235"/>
      <c r="AR87" s="235"/>
      <c r="AS87" s="235"/>
      <c r="AT87" s="235"/>
      <c r="AU87" s="235"/>
      <c r="AV87" s="235"/>
      <c r="AW87" s="235"/>
      <c r="AX87" s="235"/>
      <c r="AY87" s="235"/>
      <c r="AZ87" s="235"/>
      <c r="BA87" s="235"/>
      <c r="BB87" s="235"/>
      <c r="BC87" s="235"/>
      <c r="BD87" s="235"/>
      <c r="BE87" s="235"/>
      <c r="BF87" s="235"/>
      <c r="BG87" s="235"/>
      <c r="BH87" s="235"/>
      <c r="BI87" s="235"/>
      <c r="BJ87" s="235"/>
      <c r="BK87" s="235"/>
      <c r="BL87" s="235"/>
      <c r="BM87" s="235"/>
      <c r="BN87" s="235"/>
      <c r="BO87" s="235"/>
      <c r="BP87" s="235"/>
      <c r="BQ87" s="235"/>
      <c r="BR87" s="235"/>
      <c r="BS87" s="235"/>
      <c r="BT87" s="235"/>
      <c r="BU87" s="235"/>
      <c r="BV87" s="235"/>
      <c r="BW87" s="235"/>
      <c r="BX87" s="235"/>
      <c r="BY87" s="235"/>
      <c r="BZ87" s="235"/>
      <c r="CA87" s="235"/>
      <c r="CB87" s="235"/>
      <c r="CC87" s="235"/>
      <c r="CD87" s="235"/>
      <c r="CE87" s="235"/>
      <c r="CF87" s="235"/>
      <c r="CG87" s="235"/>
      <c r="CH87" s="235"/>
      <c r="CI87" s="235"/>
      <c r="CJ87" s="235"/>
      <c r="CK87" s="235"/>
      <c r="CL87" s="235"/>
    </row>
    <row r="88" spans="1:95">
      <c r="A88" s="235"/>
      <c r="B88" s="235" t="s">
        <v>522</v>
      </c>
      <c r="C88" s="234">
        <f>C69</f>
        <v>-86546.924609987997</v>
      </c>
      <c r="D88" s="234">
        <f t="shared" ref="D88:BO88" si="17">D69</f>
        <v>5343.7880115078297</v>
      </c>
      <c r="E88" s="234">
        <f t="shared" si="17"/>
        <v>247081.87550083175</v>
      </c>
      <c r="F88" s="234">
        <f t="shared" si="17"/>
        <v>40846.500399999321</v>
      </c>
      <c r="G88" s="234">
        <f t="shared" si="17"/>
        <v>-245750.25693223905</v>
      </c>
      <c r="H88" s="234">
        <f t="shared" si="17"/>
        <v>-145744.54869999993</v>
      </c>
      <c r="I88" s="234">
        <f t="shared" si="17"/>
        <v>395691.01419999916</v>
      </c>
      <c r="J88" s="234">
        <f t="shared" si="17"/>
        <v>33697.701800000388</v>
      </c>
      <c r="K88" s="234">
        <f t="shared" si="17"/>
        <v>47000.315760308644</v>
      </c>
      <c r="L88" s="234">
        <f t="shared" si="17"/>
        <v>70572.524999999907</v>
      </c>
      <c r="M88" s="234">
        <f t="shared" si="17"/>
        <v>86581.418700000038</v>
      </c>
      <c r="N88" s="234">
        <f t="shared" si="17"/>
        <v>0</v>
      </c>
      <c r="O88" s="234">
        <f t="shared" si="17"/>
        <v>14881.642139882315</v>
      </c>
      <c r="P88" s="234">
        <f t="shared" si="17"/>
        <v>0</v>
      </c>
      <c r="Q88" s="234">
        <f t="shared" si="17"/>
        <v>72265.294099999825</v>
      </c>
      <c r="R88" s="234">
        <f t="shared" si="17"/>
        <v>0</v>
      </c>
      <c r="S88" s="234">
        <f t="shared" si="17"/>
        <v>131265.47420000052</v>
      </c>
      <c r="T88" s="234">
        <f t="shared" si="17"/>
        <v>5838.7935999999754</v>
      </c>
      <c r="U88" s="234">
        <f t="shared" si="17"/>
        <v>21739.106000000611</v>
      </c>
      <c r="V88" s="234">
        <f t="shared" si="17"/>
        <v>-100703.00009999983</v>
      </c>
      <c r="W88" s="234">
        <f t="shared" si="17"/>
        <v>-80525.714973912574</v>
      </c>
      <c r="X88" s="234">
        <f t="shared" si="17"/>
        <v>181538.24420000007</v>
      </c>
      <c r="Y88" s="234">
        <f t="shared" si="17"/>
        <v>-266513.18269999977</v>
      </c>
      <c r="Z88" s="234">
        <f t="shared" si="17"/>
        <v>98280.801699998308</v>
      </c>
      <c r="AA88" s="234">
        <f t="shared" si="17"/>
        <v>0</v>
      </c>
      <c r="AB88" s="234">
        <f t="shared" si="17"/>
        <v>-132723.80300000031</v>
      </c>
      <c r="AC88" s="234">
        <f t="shared" si="17"/>
        <v>0</v>
      </c>
      <c r="AD88" s="234">
        <f t="shared" si="17"/>
        <v>34406.284099999815</v>
      </c>
      <c r="AE88" s="234">
        <f t="shared" si="17"/>
        <v>-126686.97819999978</v>
      </c>
      <c r="AF88" s="234">
        <f t="shared" si="17"/>
        <v>19565.420107543934</v>
      </c>
      <c r="AG88" s="234">
        <f t="shared" si="17"/>
        <v>-147024</v>
      </c>
      <c r="AH88" s="234">
        <f t="shared" si="17"/>
        <v>-63577.529000000097</v>
      </c>
      <c r="AI88" s="234">
        <f t="shared" si="17"/>
        <v>11199.080516512273</v>
      </c>
      <c r="AJ88" s="234">
        <f t="shared" si="17"/>
        <v>25312.544003535528</v>
      </c>
      <c r="AK88" s="234">
        <f t="shared" si="17"/>
        <v>-247166.03619999997</v>
      </c>
      <c r="AL88" s="234">
        <f t="shared" si="17"/>
        <v>-272782.44319999963</v>
      </c>
      <c r="AM88" s="234">
        <f t="shared" si="17"/>
        <v>-202079.29739999989</v>
      </c>
      <c r="AN88" s="234">
        <f t="shared" si="17"/>
        <v>-320822.62479999987</v>
      </c>
      <c r="AO88" s="234">
        <f t="shared" si="17"/>
        <v>-226242.34009999968</v>
      </c>
      <c r="AP88" s="234">
        <f t="shared" si="17"/>
        <v>6685.3931999993511</v>
      </c>
      <c r="AQ88" s="234">
        <f t="shared" si="17"/>
        <v>30477.872099999804</v>
      </c>
      <c r="AR88" s="234">
        <f t="shared" si="17"/>
        <v>600108.30919999955</v>
      </c>
      <c r="AS88" s="234">
        <f t="shared" si="17"/>
        <v>0</v>
      </c>
      <c r="AT88" s="234">
        <f t="shared" si="17"/>
        <v>322107.30905227549</v>
      </c>
      <c r="AU88" s="234">
        <f t="shared" si="17"/>
        <v>72003.110000000102</v>
      </c>
      <c r="AV88" s="234">
        <f t="shared" si="17"/>
        <v>0</v>
      </c>
      <c r="AW88" s="234">
        <f t="shared" si="17"/>
        <v>4.000000050291419E-2</v>
      </c>
      <c r="AX88" s="234">
        <f t="shared" si="17"/>
        <v>23404.430322621251</v>
      </c>
      <c r="AY88" s="234">
        <f t="shared" si="17"/>
        <v>57732.745308001526</v>
      </c>
      <c r="AZ88" s="234">
        <f t="shared" si="17"/>
        <v>-56427.279799999669</v>
      </c>
      <c r="BA88" s="234">
        <f t="shared" si="17"/>
        <v>25955.067600000184</v>
      </c>
      <c r="BB88" s="234">
        <f t="shared" si="17"/>
        <v>1.5409000003710389</v>
      </c>
      <c r="BC88" s="234">
        <f t="shared" si="17"/>
        <v>17782.208000000101</v>
      </c>
      <c r="BD88" s="234">
        <f t="shared" si="17"/>
        <v>-861728.18589999713</v>
      </c>
      <c r="BE88" s="234">
        <f t="shared" si="17"/>
        <v>265032.41709999973</v>
      </c>
      <c r="BF88" s="234">
        <f t="shared" si="17"/>
        <v>0</v>
      </c>
      <c r="BG88" s="234">
        <f t="shared" si="17"/>
        <v>100156.77320000017</v>
      </c>
      <c r="BH88" s="234">
        <f t="shared" si="17"/>
        <v>0</v>
      </c>
      <c r="BI88" s="234">
        <f t="shared" si="17"/>
        <v>170.86768253426999</v>
      </c>
      <c r="BJ88" s="234">
        <f t="shared" si="17"/>
        <v>-276444.94830000028</v>
      </c>
      <c r="BK88" s="234">
        <f t="shared" si="17"/>
        <v>107460.9561999999</v>
      </c>
      <c r="BL88" s="234">
        <f t="shared" si="17"/>
        <v>607760.69650000008</v>
      </c>
      <c r="BM88" s="234">
        <f t="shared" si="17"/>
        <v>63897.834600000177</v>
      </c>
      <c r="BN88" s="234">
        <f t="shared" si="17"/>
        <v>7972.5183000005782</v>
      </c>
      <c r="BO88" s="234">
        <f t="shared" si="17"/>
        <v>80500.096499999752</v>
      </c>
      <c r="BP88" s="234">
        <f t="shared" ref="BP88:CL88" si="18">BP69</f>
        <v>5286.9083461633418</v>
      </c>
      <c r="BQ88" s="234">
        <f t="shared" si="18"/>
        <v>20374.819099999499</v>
      </c>
      <c r="BR88" s="234">
        <f t="shared" si="18"/>
        <v>-62137.276499999687</v>
      </c>
      <c r="BS88" s="234">
        <f t="shared" si="18"/>
        <v>52770.539300000062</v>
      </c>
      <c r="BT88" s="234">
        <f t="shared" si="18"/>
        <v>52016.034958762815</v>
      </c>
      <c r="BU88" s="234">
        <f t="shared" si="18"/>
        <v>22874.210512331221</v>
      </c>
      <c r="BV88" s="234">
        <f t="shared" si="18"/>
        <v>0</v>
      </c>
      <c r="BW88" s="234">
        <f t="shared" si="18"/>
        <v>8.5615000000689179</v>
      </c>
      <c r="BX88" s="234">
        <f t="shared" si="18"/>
        <v>235800.73208560213</v>
      </c>
      <c r="BY88" s="234">
        <f t="shared" si="18"/>
        <v>-9939.6620551850647</v>
      </c>
      <c r="BZ88" s="234">
        <f t="shared" si="18"/>
        <v>0</v>
      </c>
      <c r="CA88" s="234">
        <f t="shared" si="18"/>
        <v>323327.93430215679</v>
      </c>
      <c r="CB88" s="234">
        <f t="shared" si="18"/>
        <v>105941.57960130041</v>
      </c>
      <c r="CC88" s="234">
        <f t="shared" si="18"/>
        <v>187188.89158678381</v>
      </c>
      <c r="CD88" s="234">
        <f t="shared" si="18"/>
        <v>-229247.09430000093</v>
      </c>
      <c r="CE88" s="234">
        <f t="shared" si="18"/>
        <v>6102.4995000001509</v>
      </c>
      <c r="CF88" s="234">
        <f t="shared" si="18"/>
        <v>0</v>
      </c>
      <c r="CG88" s="234">
        <f t="shared" si="18"/>
        <v>472405.86770000122</v>
      </c>
      <c r="CH88" s="234">
        <f t="shared" si="18"/>
        <v>1522</v>
      </c>
      <c r="CI88" s="234">
        <f t="shared" si="18"/>
        <v>1536.6894999984652</v>
      </c>
      <c r="CJ88" s="234">
        <f>CJ69</f>
        <v>-334288.1696000006</v>
      </c>
      <c r="CK88" s="234">
        <f t="shared" si="18"/>
        <v>535734.04249999113</v>
      </c>
      <c r="CL88" s="234">
        <f t="shared" si="18"/>
        <v>-3.6500000394880772E-2</v>
      </c>
    </row>
  </sheetData>
  <mergeCells count="10">
    <mergeCell ref="C2:D2"/>
    <mergeCell ref="E2:G2"/>
    <mergeCell ref="H2:I2"/>
    <mergeCell ref="J2:CE2"/>
    <mergeCell ref="CG2:CL2"/>
    <mergeCell ref="A29:B29"/>
    <mergeCell ref="A65:B65"/>
    <mergeCell ref="A75:B75"/>
    <mergeCell ref="A82:B82"/>
    <mergeCell ref="A1:B1"/>
  </mergeCells>
  <conditionalFormatting sqref="C3:I4">
    <cfRule type="expression" dxfId="5" priority="8" stopIfTrue="1">
      <formula>#REF!&lt;1</formula>
    </cfRule>
  </conditionalFormatting>
  <conditionalFormatting sqref="C69:CL69">
    <cfRule type="cellIs" dxfId="4" priority="3" stopIfTrue="1" operator="lessThan">
      <formula>0</formula>
    </cfRule>
  </conditionalFormatting>
  <conditionalFormatting sqref="J3:Q3">
    <cfRule type="expression" dxfId="3" priority="6" stopIfTrue="1">
      <formula>#REF!&lt;1</formula>
    </cfRule>
  </conditionalFormatting>
  <conditionalFormatting sqref="J4:CL4 C5:CL7">
    <cfRule type="expression" dxfId="2" priority="4" stopIfTrue="1">
      <formula>#REF!&lt;1</formula>
    </cfRule>
  </conditionalFormatting>
  <conditionalFormatting sqref="CN4:CQ7">
    <cfRule type="expression" dxfId="1" priority="2" stopIfTrue="1">
      <formula>#REF!&lt;1</formula>
    </cfRule>
  </conditionalFormatting>
  <conditionalFormatting sqref="CN69:CQ69">
    <cfRule type="cellIs" dxfId="0" priority="1" stopIfTrue="1" operator="lessThan">
      <formula>0</formula>
    </cfRule>
  </conditionalFormatting>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4F028-F75B-4B6B-858F-9FE679778E6F}">
  <dimension ref="A1:H712"/>
  <sheetViews>
    <sheetView workbookViewId="0">
      <selection activeCell="C5" sqref="C5"/>
    </sheetView>
  </sheetViews>
  <sheetFormatPr defaultRowHeight="14.4"/>
  <cols>
    <col min="1" max="1" width="14.5546875" bestFit="1" customWidth="1"/>
    <col min="2" max="2" width="7.5546875" customWidth="1"/>
    <col min="3" max="3" width="18" bestFit="1" customWidth="1"/>
    <col min="4" max="4" width="5" bestFit="1" customWidth="1"/>
    <col min="5" max="5" width="13.5546875" bestFit="1" customWidth="1"/>
    <col min="6" max="6" width="43.109375" bestFit="1" customWidth="1"/>
    <col min="7" max="7" width="43.88671875" bestFit="1" customWidth="1"/>
    <col min="8" max="8" width="10.109375" bestFit="1" customWidth="1"/>
  </cols>
  <sheetData>
    <row r="1" spans="1:8">
      <c r="A1" s="16" t="s">
        <v>687</v>
      </c>
      <c r="B1" s="427" t="s">
        <v>688</v>
      </c>
      <c r="C1" s="16" t="s">
        <v>689</v>
      </c>
      <c r="D1" s="16" t="s">
        <v>690</v>
      </c>
      <c r="E1" s="427" t="s">
        <v>691</v>
      </c>
      <c r="F1" s="428" t="s">
        <v>692</v>
      </c>
      <c r="G1" s="16" t="s">
        <v>693</v>
      </c>
      <c r="H1" s="429" t="s">
        <v>793</v>
      </c>
    </row>
    <row r="2" spans="1:8">
      <c r="A2" t="s">
        <v>694</v>
      </c>
      <c r="B2" t="s">
        <v>624</v>
      </c>
      <c r="C2" t="s">
        <v>695</v>
      </c>
      <c r="D2" t="s">
        <v>219</v>
      </c>
      <c r="E2">
        <v>661235</v>
      </c>
      <c r="F2" t="s">
        <v>696</v>
      </c>
      <c r="G2" t="s">
        <v>697</v>
      </c>
      <c r="H2">
        <v>10634</v>
      </c>
    </row>
    <row r="3" spans="1:8">
      <c r="A3" t="s">
        <v>694</v>
      </c>
      <c r="B3" t="s">
        <v>624</v>
      </c>
      <c r="C3" t="s">
        <v>695</v>
      </c>
      <c r="D3" t="s">
        <v>21</v>
      </c>
      <c r="E3">
        <v>511115</v>
      </c>
      <c r="F3" t="s">
        <v>749</v>
      </c>
      <c r="G3" t="s">
        <v>698</v>
      </c>
      <c r="H3">
        <v>5411</v>
      </c>
    </row>
    <row r="4" spans="1:8">
      <c r="A4" t="s">
        <v>694</v>
      </c>
      <c r="B4" t="s">
        <v>624</v>
      </c>
      <c r="C4" t="s">
        <v>699</v>
      </c>
      <c r="D4" t="s">
        <v>21</v>
      </c>
      <c r="E4">
        <v>511115</v>
      </c>
      <c r="F4" t="s">
        <v>749</v>
      </c>
      <c r="G4" t="s">
        <v>698</v>
      </c>
      <c r="H4">
        <v>-8042</v>
      </c>
    </row>
    <row r="5" spans="1:8">
      <c r="A5" t="s">
        <v>694</v>
      </c>
      <c r="B5" t="s">
        <v>624</v>
      </c>
      <c r="C5" t="s">
        <v>699</v>
      </c>
      <c r="D5" t="s">
        <v>265</v>
      </c>
      <c r="E5">
        <v>511127</v>
      </c>
      <c r="F5" t="s">
        <v>733</v>
      </c>
      <c r="G5" t="s">
        <v>696</v>
      </c>
      <c r="H5">
        <v>-5873</v>
      </c>
    </row>
    <row r="6" spans="1:8">
      <c r="A6" t="s">
        <v>694</v>
      </c>
      <c r="B6" t="s">
        <v>624</v>
      </c>
      <c r="C6" t="s">
        <v>700</v>
      </c>
      <c r="D6" t="s">
        <v>73</v>
      </c>
      <c r="E6">
        <v>661155</v>
      </c>
      <c r="F6" t="s">
        <v>720</v>
      </c>
      <c r="G6" t="s">
        <v>701</v>
      </c>
      <c r="H6">
        <v>-5826</v>
      </c>
    </row>
    <row r="7" spans="1:8">
      <c r="A7" t="s">
        <v>302</v>
      </c>
      <c r="B7" t="s">
        <v>641</v>
      </c>
      <c r="C7" t="s">
        <v>695</v>
      </c>
      <c r="D7" t="s">
        <v>219</v>
      </c>
      <c r="E7">
        <v>661235</v>
      </c>
      <c r="F7" t="s">
        <v>719</v>
      </c>
      <c r="G7" t="s">
        <v>696</v>
      </c>
      <c r="H7">
        <v>3974</v>
      </c>
    </row>
    <row r="8" spans="1:8">
      <c r="A8" t="s">
        <v>302</v>
      </c>
      <c r="B8" t="s">
        <v>641</v>
      </c>
      <c r="C8" t="s">
        <v>699</v>
      </c>
      <c r="D8" t="s">
        <v>21</v>
      </c>
      <c r="E8">
        <v>511115</v>
      </c>
      <c r="F8" t="s">
        <v>749</v>
      </c>
      <c r="G8" t="s">
        <v>698</v>
      </c>
      <c r="H8">
        <v>-7475</v>
      </c>
    </row>
    <row r="9" spans="1:8">
      <c r="A9" t="s">
        <v>302</v>
      </c>
      <c r="B9" t="s">
        <v>641</v>
      </c>
      <c r="C9" t="s">
        <v>700</v>
      </c>
      <c r="D9" t="s">
        <v>48</v>
      </c>
      <c r="E9">
        <v>621111</v>
      </c>
      <c r="F9" t="s">
        <v>752</v>
      </c>
      <c r="G9" t="s">
        <v>697</v>
      </c>
      <c r="H9">
        <v>-2757</v>
      </c>
    </row>
    <row r="10" spans="1:8">
      <c r="A10" t="s">
        <v>302</v>
      </c>
      <c r="B10" t="s">
        <v>641</v>
      </c>
      <c r="C10" t="s">
        <v>702</v>
      </c>
      <c r="D10" t="s">
        <v>62</v>
      </c>
      <c r="E10">
        <v>661140</v>
      </c>
      <c r="F10" t="s">
        <v>738</v>
      </c>
      <c r="G10" t="s">
        <v>698</v>
      </c>
      <c r="H10">
        <v>15796</v>
      </c>
    </row>
    <row r="11" spans="1:8">
      <c r="A11" t="s">
        <v>302</v>
      </c>
      <c r="B11" t="s">
        <v>641</v>
      </c>
      <c r="C11" t="s">
        <v>700</v>
      </c>
      <c r="D11" t="s">
        <v>62</v>
      </c>
      <c r="E11">
        <v>661140</v>
      </c>
      <c r="F11" t="s">
        <v>738</v>
      </c>
      <c r="G11" t="s">
        <v>696</v>
      </c>
      <c r="H11">
        <v>-3725</v>
      </c>
    </row>
    <row r="12" spans="1:8">
      <c r="A12" t="s">
        <v>302</v>
      </c>
      <c r="B12" t="s">
        <v>641</v>
      </c>
      <c r="C12" t="s">
        <v>700</v>
      </c>
      <c r="D12" t="s">
        <v>73</v>
      </c>
      <c r="E12">
        <v>661155</v>
      </c>
      <c r="F12" t="s">
        <v>720</v>
      </c>
      <c r="G12" t="s">
        <v>698</v>
      </c>
      <c r="H12">
        <v>-8650</v>
      </c>
    </row>
    <row r="13" spans="1:8">
      <c r="A13" t="s">
        <v>703</v>
      </c>
      <c r="B13" t="s">
        <v>622</v>
      </c>
      <c r="C13" t="s">
        <v>699</v>
      </c>
      <c r="D13" t="s">
        <v>21</v>
      </c>
      <c r="E13">
        <v>511115</v>
      </c>
      <c r="F13" t="s">
        <v>749</v>
      </c>
      <c r="G13" t="s">
        <v>698</v>
      </c>
      <c r="H13">
        <v>-17996.849999999999</v>
      </c>
    </row>
    <row r="14" spans="1:8">
      <c r="A14" t="s">
        <v>703</v>
      </c>
      <c r="B14" t="s">
        <v>622</v>
      </c>
      <c r="C14" t="s">
        <v>702</v>
      </c>
      <c r="D14" t="s">
        <v>62</v>
      </c>
      <c r="E14">
        <v>661140</v>
      </c>
      <c r="F14" t="s">
        <v>738</v>
      </c>
      <c r="G14" t="s">
        <v>698</v>
      </c>
      <c r="H14">
        <v>22611.200000000001</v>
      </c>
    </row>
    <row r="15" spans="1:8">
      <c r="A15" t="s">
        <v>703</v>
      </c>
      <c r="B15" t="s">
        <v>622</v>
      </c>
      <c r="C15" t="s">
        <v>699</v>
      </c>
      <c r="D15" t="s">
        <v>266</v>
      </c>
      <c r="E15">
        <v>511116</v>
      </c>
      <c r="F15" t="s">
        <v>794</v>
      </c>
      <c r="G15" t="s">
        <v>696</v>
      </c>
      <c r="H15">
        <v>-23615.25</v>
      </c>
    </row>
    <row r="16" spans="1:8">
      <c r="A16" t="s">
        <v>703</v>
      </c>
      <c r="B16" t="s">
        <v>622</v>
      </c>
      <c r="C16" t="s">
        <v>695</v>
      </c>
      <c r="D16" t="s">
        <v>219</v>
      </c>
      <c r="E16">
        <v>661235</v>
      </c>
      <c r="F16" t="s">
        <v>719</v>
      </c>
      <c r="G16" t="s">
        <v>696</v>
      </c>
      <c r="H16">
        <v>39205</v>
      </c>
    </row>
    <row r="17" spans="1:8">
      <c r="A17" t="s">
        <v>703</v>
      </c>
      <c r="B17" t="s">
        <v>622</v>
      </c>
      <c r="C17" t="s">
        <v>700</v>
      </c>
      <c r="D17" t="s">
        <v>73</v>
      </c>
      <c r="E17">
        <v>661155</v>
      </c>
      <c r="F17" t="s">
        <v>720</v>
      </c>
      <c r="G17" t="s">
        <v>698</v>
      </c>
      <c r="H17">
        <v>-21000</v>
      </c>
    </row>
    <row r="18" spans="1:8">
      <c r="A18" t="s">
        <v>703</v>
      </c>
      <c r="B18" t="s">
        <v>622</v>
      </c>
      <c r="C18" t="s">
        <v>700</v>
      </c>
      <c r="D18" t="s">
        <v>75</v>
      </c>
      <c r="E18">
        <v>661160</v>
      </c>
      <c r="F18" t="s">
        <v>756</v>
      </c>
      <c r="G18" t="s">
        <v>698</v>
      </c>
      <c r="H18">
        <v>-6000</v>
      </c>
    </row>
    <row r="19" spans="1:8">
      <c r="A19" t="s">
        <v>703</v>
      </c>
      <c r="B19" t="s">
        <v>622</v>
      </c>
      <c r="C19" t="s">
        <v>699</v>
      </c>
      <c r="D19" t="s">
        <v>22</v>
      </c>
      <c r="E19">
        <v>532263</v>
      </c>
      <c r="F19" t="s">
        <v>732</v>
      </c>
      <c r="G19" t="s">
        <v>698</v>
      </c>
      <c r="H19">
        <v>-7000</v>
      </c>
    </row>
    <row r="20" spans="1:8">
      <c r="A20" t="s">
        <v>704</v>
      </c>
      <c r="B20" t="s">
        <v>625</v>
      </c>
      <c r="C20" t="s">
        <v>695</v>
      </c>
      <c r="D20" t="s">
        <v>219</v>
      </c>
      <c r="E20">
        <v>661235</v>
      </c>
      <c r="F20" t="s">
        <v>719</v>
      </c>
      <c r="G20" t="s">
        <v>696</v>
      </c>
      <c r="H20">
        <v>10069</v>
      </c>
    </row>
    <row r="21" spans="1:8">
      <c r="A21" t="s">
        <v>704</v>
      </c>
      <c r="B21" t="s">
        <v>625</v>
      </c>
      <c r="C21" t="s">
        <v>699</v>
      </c>
      <c r="D21" t="s">
        <v>21</v>
      </c>
      <c r="E21">
        <v>511115</v>
      </c>
      <c r="F21" t="s">
        <v>749</v>
      </c>
      <c r="G21" t="s">
        <v>698</v>
      </c>
      <c r="H21">
        <v>-5000</v>
      </c>
    </row>
    <row r="22" spans="1:8">
      <c r="A22" t="s">
        <v>704</v>
      </c>
      <c r="B22" t="s">
        <v>625</v>
      </c>
      <c r="C22" t="s">
        <v>700</v>
      </c>
      <c r="D22" t="s">
        <v>56</v>
      </c>
      <c r="E22">
        <v>622160</v>
      </c>
      <c r="F22" t="s">
        <v>727</v>
      </c>
      <c r="G22" t="s">
        <v>698</v>
      </c>
      <c r="H22">
        <v>-5000</v>
      </c>
    </row>
    <row r="23" spans="1:8">
      <c r="A23" t="s">
        <v>704</v>
      </c>
      <c r="B23" t="s">
        <v>625</v>
      </c>
      <c r="C23" t="s">
        <v>700</v>
      </c>
      <c r="D23" t="s">
        <v>56</v>
      </c>
      <c r="E23">
        <v>622160</v>
      </c>
      <c r="F23" t="s">
        <v>727</v>
      </c>
      <c r="G23" t="s">
        <v>698</v>
      </c>
      <c r="H23">
        <v>-5000</v>
      </c>
    </row>
    <row r="24" spans="1:8">
      <c r="A24" t="s">
        <v>704</v>
      </c>
      <c r="B24" t="s">
        <v>625</v>
      </c>
      <c r="C24" t="s">
        <v>699</v>
      </c>
      <c r="D24" t="s">
        <v>265</v>
      </c>
      <c r="E24">
        <v>511127</v>
      </c>
      <c r="F24" t="s">
        <v>733</v>
      </c>
      <c r="G24" t="s">
        <v>696</v>
      </c>
      <c r="H24">
        <v>-6320</v>
      </c>
    </row>
    <row r="25" spans="1:8">
      <c r="A25" t="s">
        <v>705</v>
      </c>
      <c r="B25" t="s">
        <v>628</v>
      </c>
      <c r="C25" t="s">
        <v>706</v>
      </c>
      <c r="D25" t="s">
        <v>26</v>
      </c>
      <c r="E25">
        <v>615100</v>
      </c>
      <c r="F25" t="s">
        <v>741</v>
      </c>
      <c r="G25" t="s">
        <v>707</v>
      </c>
      <c r="H25">
        <v>6512</v>
      </c>
    </row>
    <row r="26" spans="1:8">
      <c r="A26" t="s">
        <v>705</v>
      </c>
      <c r="B26" t="s">
        <v>628</v>
      </c>
      <c r="C26" t="s">
        <v>700</v>
      </c>
      <c r="D26" t="s">
        <v>56</v>
      </c>
      <c r="E26">
        <v>622160</v>
      </c>
      <c r="F26" t="s">
        <v>727</v>
      </c>
      <c r="G26" t="s">
        <v>707</v>
      </c>
      <c r="H26">
        <v>-5000</v>
      </c>
    </row>
    <row r="27" spans="1:8">
      <c r="A27" t="s">
        <v>705</v>
      </c>
      <c r="B27" t="s">
        <v>628</v>
      </c>
      <c r="C27" t="s">
        <v>702</v>
      </c>
      <c r="D27" t="s">
        <v>62</v>
      </c>
      <c r="E27">
        <v>661140</v>
      </c>
      <c r="F27" t="s">
        <v>738</v>
      </c>
      <c r="G27" t="s">
        <v>698</v>
      </c>
      <c r="H27">
        <v>9580</v>
      </c>
    </row>
    <row r="28" spans="1:8">
      <c r="A28" t="s">
        <v>705</v>
      </c>
      <c r="B28" t="s">
        <v>628</v>
      </c>
      <c r="C28" t="s">
        <v>702</v>
      </c>
      <c r="D28" t="s">
        <v>62</v>
      </c>
      <c r="E28">
        <v>661140</v>
      </c>
      <c r="F28" t="s">
        <v>738</v>
      </c>
      <c r="G28" t="s">
        <v>698</v>
      </c>
      <c r="H28">
        <v>15714</v>
      </c>
    </row>
    <row r="29" spans="1:8">
      <c r="A29" t="s">
        <v>705</v>
      </c>
      <c r="B29" t="s">
        <v>628</v>
      </c>
      <c r="C29" t="s">
        <v>700</v>
      </c>
      <c r="D29" t="s">
        <v>73</v>
      </c>
      <c r="E29">
        <v>661155</v>
      </c>
      <c r="F29" t="s">
        <v>720</v>
      </c>
      <c r="G29" t="s">
        <v>698</v>
      </c>
      <c r="H29">
        <v>-15696</v>
      </c>
    </row>
    <row r="30" spans="1:8">
      <c r="A30" t="s">
        <v>705</v>
      </c>
      <c r="B30" t="s">
        <v>628</v>
      </c>
      <c r="C30" t="s">
        <v>700</v>
      </c>
      <c r="D30" t="s">
        <v>75</v>
      </c>
      <c r="E30">
        <v>661160</v>
      </c>
      <c r="F30" t="s">
        <v>756</v>
      </c>
      <c r="G30" t="s">
        <v>698</v>
      </c>
      <c r="H30">
        <v>-16086</v>
      </c>
    </row>
    <row r="31" spans="1:8">
      <c r="A31" t="s">
        <v>705</v>
      </c>
      <c r="B31" t="s">
        <v>628</v>
      </c>
      <c r="C31" t="s">
        <v>695</v>
      </c>
      <c r="D31" t="s">
        <v>219</v>
      </c>
      <c r="E31">
        <v>661235</v>
      </c>
      <c r="F31" t="s">
        <v>719</v>
      </c>
      <c r="G31" t="s">
        <v>696</v>
      </c>
      <c r="H31">
        <v>23759</v>
      </c>
    </row>
    <row r="32" spans="1:8">
      <c r="A32" t="s">
        <v>705</v>
      </c>
      <c r="B32" t="s">
        <v>628</v>
      </c>
      <c r="C32" t="s">
        <v>695</v>
      </c>
      <c r="D32" t="s">
        <v>17</v>
      </c>
      <c r="E32">
        <v>511114</v>
      </c>
      <c r="F32" t="s">
        <v>723</v>
      </c>
      <c r="G32" t="s">
        <v>697</v>
      </c>
      <c r="H32">
        <v>8199</v>
      </c>
    </row>
    <row r="33" spans="1:8">
      <c r="A33" t="s">
        <v>705</v>
      </c>
      <c r="B33" t="s">
        <v>628</v>
      </c>
      <c r="C33" t="s">
        <v>699</v>
      </c>
      <c r="D33" t="s">
        <v>21</v>
      </c>
      <c r="E33">
        <v>511115</v>
      </c>
      <c r="F33" t="s">
        <v>749</v>
      </c>
      <c r="G33" t="s">
        <v>698</v>
      </c>
      <c r="H33">
        <v>-21615</v>
      </c>
    </row>
    <row r="34" spans="1:8">
      <c r="A34" t="s">
        <v>705</v>
      </c>
      <c r="B34" t="s">
        <v>628</v>
      </c>
      <c r="C34" t="s">
        <v>699</v>
      </c>
      <c r="D34" t="s">
        <v>21</v>
      </c>
      <c r="E34">
        <v>511115</v>
      </c>
      <c r="F34" t="s">
        <v>749</v>
      </c>
      <c r="G34" t="s">
        <v>698</v>
      </c>
      <c r="H34">
        <v>-18668</v>
      </c>
    </row>
    <row r="35" spans="1:8">
      <c r="A35" t="s">
        <v>708</v>
      </c>
      <c r="B35" t="s">
        <v>640</v>
      </c>
      <c r="C35" t="s">
        <v>706</v>
      </c>
      <c r="D35" t="s">
        <v>26</v>
      </c>
      <c r="E35">
        <v>615100</v>
      </c>
      <c r="F35" t="s">
        <v>741</v>
      </c>
      <c r="G35" t="s">
        <v>698</v>
      </c>
      <c r="H35">
        <v>14000</v>
      </c>
    </row>
    <row r="36" spans="1:8">
      <c r="A36" t="s">
        <v>708</v>
      </c>
      <c r="B36" t="s">
        <v>640</v>
      </c>
      <c r="C36" t="s">
        <v>700</v>
      </c>
      <c r="D36" t="s">
        <v>69</v>
      </c>
      <c r="E36">
        <v>626110</v>
      </c>
      <c r="F36" t="s">
        <v>718</v>
      </c>
      <c r="G36" t="s">
        <v>697</v>
      </c>
      <c r="H36">
        <v>-9500</v>
      </c>
    </row>
    <row r="37" spans="1:8">
      <c r="A37" t="s">
        <v>708</v>
      </c>
      <c r="B37" t="s">
        <v>640</v>
      </c>
      <c r="C37" t="s">
        <v>700</v>
      </c>
      <c r="D37" t="s">
        <v>73</v>
      </c>
      <c r="E37">
        <v>661155</v>
      </c>
      <c r="F37" t="s">
        <v>720</v>
      </c>
      <c r="G37" t="s">
        <v>701</v>
      </c>
      <c r="H37">
        <v>-15220</v>
      </c>
    </row>
    <row r="38" spans="1:8">
      <c r="A38" t="s">
        <v>708</v>
      </c>
      <c r="B38" t="s">
        <v>640</v>
      </c>
      <c r="C38" t="s">
        <v>695</v>
      </c>
      <c r="D38" t="s">
        <v>219</v>
      </c>
      <c r="E38">
        <v>661235</v>
      </c>
      <c r="F38" t="s">
        <v>719</v>
      </c>
      <c r="G38" t="s">
        <v>696</v>
      </c>
      <c r="H38">
        <v>47360</v>
      </c>
    </row>
    <row r="39" spans="1:8">
      <c r="A39" t="s">
        <v>709</v>
      </c>
      <c r="B39" t="s">
        <v>629</v>
      </c>
      <c r="C39" t="s">
        <v>702</v>
      </c>
      <c r="D39" t="s">
        <v>62</v>
      </c>
      <c r="E39">
        <v>661140</v>
      </c>
      <c r="F39" t="s">
        <v>738</v>
      </c>
      <c r="G39" t="s">
        <v>698</v>
      </c>
      <c r="H39">
        <v>5000</v>
      </c>
    </row>
    <row r="40" spans="1:8">
      <c r="A40" t="s">
        <v>709</v>
      </c>
      <c r="B40" t="s">
        <v>629</v>
      </c>
      <c r="C40" t="s">
        <v>702</v>
      </c>
      <c r="D40" t="s">
        <v>62</v>
      </c>
      <c r="E40">
        <v>661140</v>
      </c>
      <c r="F40" t="s">
        <v>738</v>
      </c>
      <c r="G40" t="s">
        <v>707</v>
      </c>
      <c r="H40">
        <v>6171</v>
      </c>
    </row>
    <row r="41" spans="1:8">
      <c r="A41" t="s">
        <v>709</v>
      </c>
      <c r="B41" t="s">
        <v>629</v>
      </c>
      <c r="C41" t="s">
        <v>702</v>
      </c>
      <c r="D41" t="s">
        <v>62</v>
      </c>
      <c r="E41">
        <v>661140</v>
      </c>
      <c r="F41" t="s">
        <v>738</v>
      </c>
      <c r="G41" t="s">
        <v>698</v>
      </c>
      <c r="H41">
        <v>11655</v>
      </c>
    </row>
    <row r="42" spans="1:8">
      <c r="A42" t="s">
        <v>709</v>
      </c>
      <c r="B42" t="s">
        <v>629</v>
      </c>
      <c r="C42" t="s">
        <v>700</v>
      </c>
      <c r="D42" t="s">
        <v>73</v>
      </c>
      <c r="E42">
        <v>661155</v>
      </c>
      <c r="F42" t="s">
        <v>720</v>
      </c>
      <c r="G42" t="s">
        <v>701</v>
      </c>
      <c r="H42">
        <v>-9365</v>
      </c>
    </row>
    <row r="43" spans="1:8">
      <c r="A43" t="s">
        <v>709</v>
      </c>
      <c r="B43" t="s">
        <v>629</v>
      </c>
      <c r="C43" t="s">
        <v>695</v>
      </c>
      <c r="D43" t="s">
        <v>219</v>
      </c>
      <c r="E43">
        <v>661235</v>
      </c>
      <c r="F43" t="s">
        <v>719</v>
      </c>
      <c r="G43" t="s">
        <v>696</v>
      </c>
      <c r="H43">
        <v>11450</v>
      </c>
    </row>
    <row r="44" spans="1:8">
      <c r="A44" t="s">
        <v>709</v>
      </c>
      <c r="B44" t="s">
        <v>629</v>
      </c>
      <c r="C44" t="s">
        <v>699</v>
      </c>
      <c r="D44" t="s">
        <v>21</v>
      </c>
      <c r="E44">
        <v>511115</v>
      </c>
      <c r="F44" t="s">
        <v>749</v>
      </c>
      <c r="G44" t="s">
        <v>698</v>
      </c>
      <c r="H44">
        <v>-20083</v>
      </c>
    </row>
    <row r="45" spans="1:8">
      <c r="A45" t="s">
        <v>710</v>
      </c>
      <c r="B45" t="s">
        <v>633</v>
      </c>
      <c r="C45" t="s">
        <v>695</v>
      </c>
      <c r="D45" t="s">
        <v>219</v>
      </c>
      <c r="E45">
        <v>661235</v>
      </c>
      <c r="F45" t="s">
        <v>719</v>
      </c>
      <c r="G45" t="s">
        <v>696</v>
      </c>
      <c r="H45">
        <v>10262</v>
      </c>
    </row>
    <row r="46" spans="1:8">
      <c r="A46" t="s">
        <v>710</v>
      </c>
      <c r="B46" t="s">
        <v>633</v>
      </c>
      <c r="C46" t="s">
        <v>695</v>
      </c>
      <c r="D46" t="s">
        <v>251</v>
      </c>
      <c r="E46">
        <v>532060</v>
      </c>
      <c r="F46" t="s">
        <v>730</v>
      </c>
      <c r="G46" t="s">
        <v>698</v>
      </c>
      <c r="H46">
        <v>8787.5</v>
      </c>
    </row>
    <row r="47" spans="1:8">
      <c r="A47" t="s">
        <v>710</v>
      </c>
      <c r="B47" t="s">
        <v>633</v>
      </c>
      <c r="C47" t="s">
        <v>699</v>
      </c>
      <c r="D47" t="s">
        <v>21</v>
      </c>
      <c r="E47">
        <v>511115</v>
      </c>
      <c r="F47" t="s">
        <v>749</v>
      </c>
      <c r="G47" t="s">
        <v>698</v>
      </c>
      <c r="H47">
        <v>-9670</v>
      </c>
    </row>
    <row r="48" spans="1:8">
      <c r="A48" t="s">
        <v>710</v>
      </c>
      <c r="B48" t="s">
        <v>633</v>
      </c>
      <c r="C48" t="s">
        <v>700</v>
      </c>
      <c r="D48" t="s">
        <v>56</v>
      </c>
      <c r="E48">
        <v>622160</v>
      </c>
      <c r="F48" t="s">
        <v>727</v>
      </c>
      <c r="G48" t="s">
        <v>707</v>
      </c>
      <c r="H48">
        <v>-5000</v>
      </c>
    </row>
    <row r="49" spans="1:8">
      <c r="A49" t="s">
        <v>710</v>
      </c>
      <c r="B49" t="s">
        <v>633</v>
      </c>
      <c r="C49" t="s">
        <v>700</v>
      </c>
      <c r="D49" t="s">
        <v>73</v>
      </c>
      <c r="E49">
        <v>661155</v>
      </c>
      <c r="F49" t="s">
        <v>720</v>
      </c>
      <c r="G49" t="s">
        <v>701</v>
      </c>
      <c r="H49">
        <v>-10000</v>
      </c>
    </row>
    <row r="50" spans="1:8">
      <c r="A50" t="s">
        <v>333</v>
      </c>
      <c r="B50" t="s">
        <v>636</v>
      </c>
      <c r="C50" t="s">
        <v>695</v>
      </c>
      <c r="D50" t="s">
        <v>219</v>
      </c>
      <c r="E50">
        <v>661235</v>
      </c>
      <c r="F50" t="s">
        <v>719</v>
      </c>
      <c r="G50" t="s">
        <v>696</v>
      </c>
      <c r="H50">
        <v>15170</v>
      </c>
    </row>
    <row r="51" spans="1:8">
      <c r="A51" t="s">
        <v>333</v>
      </c>
      <c r="B51" t="s">
        <v>636</v>
      </c>
      <c r="C51" t="s">
        <v>706</v>
      </c>
      <c r="D51" t="s">
        <v>26</v>
      </c>
      <c r="E51">
        <v>615100</v>
      </c>
      <c r="F51" t="s">
        <v>741</v>
      </c>
      <c r="G51" t="s">
        <v>707</v>
      </c>
      <c r="H51">
        <v>7777.41</v>
      </c>
    </row>
    <row r="52" spans="1:8">
      <c r="A52" t="s">
        <v>333</v>
      </c>
      <c r="B52" t="s">
        <v>636</v>
      </c>
      <c r="C52" t="s">
        <v>706</v>
      </c>
      <c r="D52" t="s">
        <v>26</v>
      </c>
      <c r="E52">
        <v>615100</v>
      </c>
      <c r="F52" t="s">
        <v>741</v>
      </c>
      <c r="G52" t="s">
        <v>707</v>
      </c>
      <c r="H52">
        <v>4351.0200000000004</v>
      </c>
    </row>
    <row r="53" spans="1:8">
      <c r="A53" t="s">
        <v>333</v>
      </c>
      <c r="B53" t="s">
        <v>636</v>
      </c>
      <c r="C53" t="s">
        <v>706</v>
      </c>
      <c r="D53" t="s">
        <v>32</v>
      </c>
      <c r="E53">
        <v>615120</v>
      </c>
      <c r="F53" t="s">
        <v>742</v>
      </c>
      <c r="G53" t="s">
        <v>707</v>
      </c>
      <c r="H53">
        <v>2150.67</v>
      </c>
    </row>
    <row r="54" spans="1:8">
      <c r="A54" t="s">
        <v>333</v>
      </c>
      <c r="B54" t="s">
        <v>636</v>
      </c>
      <c r="C54" t="s">
        <v>699</v>
      </c>
      <c r="D54" t="s">
        <v>216</v>
      </c>
      <c r="E54">
        <v>661230</v>
      </c>
      <c r="F54" t="s">
        <v>740</v>
      </c>
      <c r="G54" t="s">
        <v>697</v>
      </c>
      <c r="H54">
        <v>-55000</v>
      </c>
    </row>
    <row r="55" spans="1:8">
      <c r="A55" t="s">
        <v>333</v>
      </c>
      <c r="B55" t="s">
        <v>636</v>
      </c>
      <c r="C55" t="s">
        <v>700</v>
      </c>
      <c r="D55" t="s">
        <v>56</v>
      </c>
      <c r="E55">
        <v>622160</v>
      </c>
      <c r="F55" t="s">
        <v>727</v>
      </c>
      <c r="G55" t="s">
        <v>707</v>
      </c>
      <c r="H55">
        <v>-8000</v>
      </c>
    </row>
    <row r="56" spans="1:8">
      <c r="A56" t="s">
        <v>333</v>
      </c>
      <c r="B56" t="s">
        <v>636</v>
      </c>
      <c r="C56" t="s">
        <v>700</v>
      </c>
      <c r="D56" t="s">
        <v>69</v>
      </c>
      <c r="E56">
        <v>626110</v>
      </c>
      <c r="F56" t="s">
        <v>718</v>
      </c>
      <c r="G56" t="s">
        <v>697</v>
      </c>
      <c r="H56">
        <v>-4900</v>
      </c>
    </row>
    <row r="57" spans="1:8">
      <c r="A57" t="s">
        <v>333</v>
      </c>
      <c r="B57" t="s">
        <v>636</v>
      </c>
      <c r="C57" t="s">
        <v>700</v>
      </c>
      <c r="D57" t="s">
        <v>40</v>
      </c>
      <c r="E57">
        <v>619220</v>
      </c>
      <c r="F57" t="s">
        <v>751</v>
      </c>
      <c r="G57" t="s">
        <v>697</v>
      </c>
      <c r="H57">
        <v>-170</v>
      </c>
    </row>
    <row r="58" spans="1:8">
      <c r="A58" t="s">
        <v>333</v>
      </c>
      <c r="B58" t="s">
        <v>636</v>
      </c>
      <c r="C58" t="s">
        <v>700</v>
      </c>
      <c r="D58" t="s">
        <v>40</v>
      </c>
      <c r="E58">
        <v>619220</v>
      </c>
      <c r="F58" t="s">
        <v>751</v>
      </c>
      <c r="G58" t="s">
        <v>697</v>
      </c>
      <c r="H58">
        <v>-255</v>
      </c>
    </row>
    <row r="59" spans="1:8">
      <c r="A59" t="s">
        <v>333</v>
      </c>
      <c r="B59" t="s">
        <v>636</v>
      </c>
      <c r="C59" t="s">
        <v>700</v>
      </c>
      <c r="D59" t="s">
        <v>73</v>
      </c>
      <c r="E59">
        <v>661155</v>
      </c>
      <c r="F59" t="s">
        <v>720</v>
      </c>
      <c r="G59" t="s">
        <v>701</v>
      </c>
      <c r="H59">
        <v>-10000</v>
      </c>
    </row>
    <row r="60" spans="1:8">
      <c r="A60" t="s">
        <v>333</v>
      </c>
      <c r="B60" t="s">
        <v>636</v>
      </c>
      <c r="C60" t="s">
        <v>700</v>
      </c>
      <c r="D60" t="s">
        <v>75</v>
      </c>
      <c r="E60">
        <v>661160</v>
      </c>
      <c r="F60" t="s">
        <v>756</v>
      </c>
      <c r="G60" t="s">
        <v>698</v>
      </c>
      <c r="H60">
        <v>-5000</v>
      </c>
    </row>
    <row r="61" spans="1:8">
      <c r="A61" t="s">
        <v>333</v>
      </c>
      <c r="B61" t="s">
        <v>636</v>
      </c>
      <c r="C61" t="s">
        <v>700</v>
      </c>
      <c r="D61" t="s">
        <v>77</v>
      </c>
      <c r="E61">
        <v>661255</v>
      </c>
      <c r="F61" t="s">
        <v>721</v>
      </c>
      <c r="G61" t="s">
        <v>698</v>
      </c>
      <c r="H61">
        <v>-20000</v>
      </c>
    </row>
    <row r="62" spans="1:8">
      <c r="A62" t="s">
        <v>333</v>
      </c>
      <c r="B62" t="s">
        <v>636</v>
      </c>
      <c r="C62" t="s">
        <v>700</v>
      </c>
      <c r="D62" t="s">
        <v>26</v>
      </c>
      <c r="E62">
        <v>615100</v>
      </c>
      <c r="F62" t="s">
        <v>741</v>
      </c>
      <c r="G62" t="s">
        <v>707</v>
      </c>
      <c r="H62">
        <v>-13254.15</v>
      </c>
    </row>
    <row r="63" spans="1:8">
      <c r="A63" t="s">
        <v>333</v>
      </c>
      <c r="B63" t="s">
        <v>636</v>
      </c>
      <c r="C63" t="s">
        <v>700</v>
      </c>
      <c r="D63" t="s">
        <v>26</v>
      </c>
      <c r="E63">
        <v>615100</v>
      </c>
      <c r="F63" t="s">
        <v>741</v>
      </c>
      <c r="G63" t="s">
        <v>707</v>
      </c>
      <c r="H63">
        <v>-11397.78</v>
      </c>
    </row>
    <row r="64" spans="1:8">
      <c r="A64" t="s">
        <v>333</v>
      </c>
      <c r="B64" t="s">
        <v>636</v>
      </c>
      <c r="C64" t="s">
        <v>700</v>
      </c>
      <c r="D64" t="s">
        <v>34</v>
      </c>
      <c r="E64">
        <v>615140</v>
      </c>
      <c r="F64" t="s">
        <v>743</v>
      </c>
      <c r="G64" t="s">
        <v>707</v>
      </c>
      <c r="H64">
        <v>-2599.7600000000002</v>
      </c>
    </row>
    <row r="65" spans="1:8">
      <c r="A65" t="s">
        <v>711</v>
      </c>
      <c r="B65" t="s">
        <v>627</v>
      </c>
      <c r="C65" t="s">
        <v>699</v>
      </c>
      <c r="D65" t="s">
        <v>216</v>
      </c>
      <c r="E65">
        <v>661230</v>
      </c>
      <c r="F65" t="s">
        <v>740</v>
      </c>
      <c r="G65" t="s">
        <v>697</v>
      </c>
      <c r="H65">
        <v>-135000</v>
      </c>
    </row>
    <row r="66" spans="1:8">
      <c r="A66" t="s">
        <v>711</v>
      </c>
      <c r="B66" t="s">
        <v>627</v>
      </c>
      <c r="C66" t="s">
        <v>700</v>
      </c>
      <c r="D66" t="s">
        <v>75</v>
      </c>
      <c r="E66">
        <v>661160</v>
      </c>
      <c r="F66" t="s">
        <v>756</v>
      </c>
      <c r="G66" t="s">
        <v>698</v>
      </c>
      <c r="H66">
        <v>-5335</v>
      </c>
    </row>
    <row r="67" spans="1:8">
      <c r="A67" t="s">
        <v>711</v>
      </c>
      <c r="B67" t="s">
        <v>627</v>
      </c>
      <c r="C67" t="s">
        <v>700</v>
      </c>
      <c r="D67" t="s">
        <v>77</v>
      </c>
      <c r="E67">
        <v>661255</v>
      </c>
      <c r="F67" t="s">
        <v>721</v>
      </c>
      <c r="G67" t="s">
        <v>698</v>
      </c>
      <c r="H67">
        <v>-7810</v>
      </c>
    </row>
    <row r="68" spans="1:8">
      <c r="A68" t="s">
        <v>711</v>
      </c>
      <c r="B68" t="s">
        <v>627</v>
      </c>
      <c r="C68" t="s">
        <v>700</v>
      </c>
      <c r="D68" t="s">
        <v>73</v>
      </c>
      <c r="E68">
        <v>661155</v>
      </c>
      <c r="F68" t="s">
        <v>720</v>
      </c>
      <c r="G68" t="s">
        <v>698</v>
      </c>
      <c r="H68">
        <v>-18575</v>
      </c>
    </row>
    <row r="69" spans="1:8">
      <c r="A69" t="s">
        <v>711</v>
      </c>
      <c r="B69" t="s">
        <v>627</v>
      </c>
      <c r="C69" t="s">
        <v>695</v>
      </c>
      <c r="D69" t="s">
        <v>219</v>
      </c>
      <c r="E69">
        <v>661235</v>
      </c>
      <c r="F69" t="s">
        <v>719</v>
      </c>
      <c r="G69" t="s">
        <v>696</v>
      </c>
      <c r="H69">
        <v>38480</v>
      </c>
    </row>
    <row r="70" spans="1:8">
      <c r="A70" t="s">
        <v>711</v>
      </c>
      <c r="B70" t="s">
        <v>627</v>
      </c>
      <c r="C70" t="s">
        <v>695</v>
      </c>
      <c r="D70" t="s">
        <v>248</v>
      </c>
      <c r="E70">
        <v>532060</v>
      </c>
      <c r="F70" t="s">
        <v>730</v>
      </c>
      <c r="G70" t="s">
        <v>698</v>
      </c>
      <c r="H70">
        <v>13563.64</v>
      </c>
    </row>
    <row r="71" spans="1:8">
      <c r="A71" t="s">
        <v>286</v>
      </c>
      <c r="B71" t="s">
        <v>635</v>
      </c>
      <c r="C71" t="s">
        <v>700</v>
      </c>
      <c r="D71" t="s">
        <v>26</v>
      </c>
      <c r="E71">
        <v>615100</v>
      </c>
      <c r="F71" t="s">
        <v>741</v>
      </c>
      <c r="G71" t="s">
        <v>697</v>
      </c>
      <c r="H71">
        <v>-61779.21</v>
      </c>
    </row>
    <row r="72" spans="1:8">
      <c r="A72" t="s">
        <v>286</v>
      </c>
      <c r="B72" t="s">
        <v>635</v>
      </c>
      <c r="C72" t="s">
        <v>700</v>
      </c>
      <c r="D72" t="s">
        <v>30</v>
      </c>
      <c r="E72">
        <v>615130</v>
      </c>
      <c r="F72" t="s">
        <v>735</v>
      </c>
      <c r="G72" t="s">
        <v>697</v>
      </c>
      <c r="H72">
        <v>-19406.04</v>
      </c>
    </row>
    <row r="73" spans="1:8">
      <c r="A73" t="s">
        <v>286</v>
      </c>
      <c r="B73" t="s">
        <v>635</v>
      </c>
      <c r="C73" t="s">
        <v>700</v>
      </c>
      <c r="D73" t="s">
        <v>32</v>
      </c>
      <c r="E73">
        <v>615120</v>
      </c>
      <c r="F73" t="s">
        <v>742</v>
      </c>
      <c r="G73" t="s">
        <v>697</v>
      </c>
      <c r="H73">
        <v>-2775.87</v>
      </c>
    </row>
    <row r="74" spans="1:8">
      <c r="A74" t="s">
        <v>286</v>
      </c>
      <c r="B74" t="s">
        <v>635</v>
      </c>
      <c r="C74" t="s">
        <v>700</v>
      </c>
      <c r="D74" t="s">
        <v>34</v>
      </c>
      <c r="E74">
        <v>615140</v>
      </c>
      <c r="F74" t="s">
        <v>743</v>
      </c>
      <c r="G74" t="s">
        <v>697</v>
      </c>
      <c r="H74">
        <v>-3905.01</v>
      </c>
    </row>
    <row r="75" spans="1:8">
      <c r="A75" t="s">
        <v>286</v>
      </c>
      <c r="B75" t="s">
        <v>635</v>
      </c>
      <c r="C75" t="s">
        <v>700</v>
      </c>
      <c r="D75" t="s">
        <v>38</v>
      </c>
      <c r="E75">
        <v>611110</v>
      </c>
      <c r="F75" t="s">
        <v>753</v>
      </c>
      <c r="G75" t="s">
        <v>697</v>
      </c>
      <c r="H75">
        <v>-4707.1899999999996</v>
      </c>
    </row>
    <row r="76" spans="1:8">
      <c r="A76" t="s">
        <v>286</v>
      </c>
      <c r="B76" t="s">
        <v>635</v>
      </c>
      <c r="C76" t="s">
        <v>700</v>
      </c>
      <c r="D76" t="s">
        <v>73</v>
      </c>
      <c r="E76">
        <v>661155</v>
      </c>
      <c r="F76" t="s">
        <v>720</v>
      </c>
      <c r="G76" t="s">
        <v>698</v>
      </c>
      <c r="H76">
        <v>-7500</v>
      </c>
    </row>
    <row r="77" spans="1:8">
      <c r="A77" t="s">
        <v>286</v>
      </c>
      <c r="B77" t="s">
        <v>635</v>
      </c>
      <c r="C77" t="s">
        <v>700</v>
      </c>
      <c r="D77" t="s">
        <v>221</v>
      </c>
      <c r="E77">
        <v>661170</v>
      </c>
      <c r="F77" t="s">
        <v>722</v>
      </c>
      <c r="G77" t="s">
        <v>701</v>
      </c>
      <c r="H77">
        <v>-3475</v>
      </c>
    </row>
    <row r="78" spans="1:8">
      <c r="A78" t="s">
        <v>286</v>
      </c>
      <c r="B78" t="s">
        <v>635</v>
      </c>
      <c r="C78" t="s">
        <v>700</v>
      </c>
      <c r="D78" t="s">
        <v>46</v>
      </c>
      <c r="E78">
        <v>613120</v>
      </c>
      <c r="F78" t="s">
        <v>795</v>
      </c>
      <c r="G78" t="s">
        <v>697</v>
      </c>
      <c r="H78">
        <v>-918</v>
      </c>
    </row>
    <row r="79" spans="1:8">
      <c r="A79" t="s">
        <v>286</v>
      </c>
      <c r="B79" t="s">
        <v>635</v>
      </c>
      <c r="C79" t="s">
        <v>695</v>
      </c>
      <c r="D79" t="s">
        <v>217</v>
      </c>
      <c r="E79">
        <v>661185</v>
      </c>
      <c r="F79" t="s">
        <v>729</v>
      </c>
      <c r="G79" t="s">
        <v>707</v>
      </c>
      <c r="H79">
        <v>22296</v>
      </c>
    </row>
    <row r="80" spans="1:8">
      <c r="A80" t="s">
        <v>286</v>
      </c>
      <c r="B80" t="s">
        <v>635</v>
      </c>
      <c r="C80" t="s">
        <v>695</v>
      </c>
      <c r="D80" t="s">
        <v>219</v>
      </c>
      <c r="E80">
        <v>661235</v>
      </c>
      <c r="F80" t="s">
        <v>719</v>
      </c>
      <c r="G80" t="s">
        <v>696</v>
      </c>
      <c r="H80">
        <v>7285</v>
      </c>
    </row>
    <row r="81" spans="1:8">
      <c r="A81" t="s">
        <v>286</v>
      </c>
      <c r="B81" t="s">
        <v>635</v>
      </c>
      <c r="C81" t="s">
        <v>702</v>
      </c>
      <c r="D81" t="s">
        <v>62</v>
      </c>
      <c r="E81">
        <v>661140</v>
      </c>
      <c r="F81" t="s">
        <v>738</v>
      </c>
      <c r="G81" t="s">
        <v>698</v>
      </c>
      <c r="H81">
        <v>8964</v>
      </c>
    </row>
    <row r="82" spans="1:8">
      <c r="A82" t="s">
        <v>286</v>
      </c>
      <c r="B82" t="s">
        <v>635</v>
      </c>
      <c r="C82" t="s">
        <v>702</v>
      </c>
      <c r="D82" t="s">
        <v>26</v>
      </c>
      <c r="E82">
        <v>615100</v>
      </c>
      <c r="F82" t="s">
        <v>741</v>
      </c>
      <c r="G82" t="s">
        <v>697</v>
      </c>
      <c r="H82">
        <v>1934</v>
      </c>
    </row>
    <row r="83" spans="1:8">
      <c r="A83" t="s">
        <v>335</v>
      </c>
      <c r="B83" t="s">
        <v>634</v>
      </c>
      <c r="C83" t="s">
        <v>695</v>
      </c>
      <c r="D83" t="s">
        <v>219</v>
      </c>
      <c r="E83">
        <v>661235</v>
      </c>
      <c r="F83" t="s">
        <v>719</v>
      </c>
      <c r="G83" t="s">
        <v>696</v>
      </c>
      <c r="H83">
        <v>23680</v>
      </c>
    </row>
    <row r="84" spans="1:8">
      <c r="A84" t="s">
        <v>335</v>
      </c>
      <c r="B84" t="s">
        <v>634</v>
      </c>
      <c r="C84" t="s">
        <v>695</v>
      </c>
      <c r="D84" t="s">
        <v>17</v>
      </c>
      <c r="E84">
        <v>511114</v>
      </c>
      <c r="F84" t="s">
        <v>723</v>
      </c>
      <c r="G84" t="s">
        <v>698</v>
      </c>
      <c r="H84">
        <v>5000</v>
      </c>
    </row>
    <row r="85" spans="1:8">
      <c r="A85" t="s">
        <v>335</v>
      </c>
      <c r="B85" t="s">
        <v>634</v>
      </c>
      <c r="C85" t="s">
        <v>695</v>
      </c>
      <c r="D85" t="s">
        <v>16</v>
      </c>
      <c r="E85">
        <v>511113</v>
      </c>
      <c r="F85" t="s">
        <v>746</v>
      </c>
      <c r="G85" t="s">
        <v>696</v>
      </c>
      <c r="H85">
        <v>7113</v>
      </c>
    </row>
    <row r="86" spans="1:8">
      <c r="A86" t="s">
        <v>335</v>
      </c>
      <c r="B86" t="s">
        <v>634</v>
      </c>
      <c r="C86" t="s">
        <v>700</v>
      </c>
      <c r="D86" t="s">
        <v>73</v>
      </c>
      <c r="E86">
        <v>661155</v>
      </c>
      <c r="F86" t="s">
        <v>720</v>
      </c>
      <c r="G86" t="s">
        <v>701</v>
      </c>
      <c r="H86">
        <v>-1328</v>
      </c>
    </row>
    <row r="87" spans="1:8">
      <c r="A87" t="s">
        <v>335</v>
      </c>
      <c r="B87" t="s">
        <v>634</v>
      </c>
      <c r="C87" t="s">
        <v>700</v>
      </c>
      <c r="D87" t="s">
        <v>73</v>
      </c>
      <c r="E87">
        <v>661155</v>
      </c>
      <c r="F87" t="s">
        <v>720</v>
      </c>
      <c r="G87" t="s">
        <v>701</v>
      </c>
      <c r="H87">
        <v>-1415</v>
      </c>
    </row>
    <row r="88" spans="1:8">
      <c r="A88" t="s">
        <v>335</v>
      </c>
      <c r="B88" t="s">
        <v>634</v>
      </c>
      <c r="C88" t="s">
        <v>700</v>
      </c>
      <c r="D88" t="s">
        <v>73</v>
      </c>
      <c r="E88">
        <v>661155</v>
      </c>
      <c r="F88" t="s">
        <v>720</v>
      </c>
      <c r="G88" t="s">
        <v>701</v>
      </c>
      <c r="H88">
        <v>-183</v>
      </c>
    </row>
    <row r="89" spans="1:8">
      <c r="A89" t="s">
        <v>335</v>
      </c>
      <c r="B89" t="s">
        <v>634</v>
      </c>
      <c r="C89" t="s">
        <v>700</v>
      </c>
      <c r="D89" t="s">
        <v>73</v>
      </c>
      <c r="E89">
        <v>661155</v>
      </c>
      <c r="F89" t="s">
        <v>720</v>
      </c>
      <c r="G89" t="s">
        <v>701</v>
      </c>
      <c r="H89">
        <v>-30</v>
      </c>
    </row>
    <row r="90" spans="1:8">
      <c r="A90" t="s">
        <v>335</v>
      </c>
      <c r="B90" t="s">
        <v>634</v>
      </c>
      <c r="C90" t="s">
        <v>700</v>
      </c>
      <c r="D90" t="s">
        <v>73</v>
      </c>
      <c r="E90">
        <v>661155</v>
      </c>
      <c r="F90" t="s">
        <v>720</v>
      </c>
      <c r="G90" t="s">
        <v>701</v>
      </c>
      <c r="H90">
        <v>-1380</v>
      </c>
    </row>
    <row r="91" spans="1:8">
      <c r="A91" t="s">
        <v>335</v>
      </c>
      <c r="B91" t="s">
        <v>634</v>
      </c>
      <c r="C91" t="s">
        <v>702</v>
      </c>
      <c r="D91" t="s">
        <v>77</v>
      </c>
      <c r="E91">
        <v>661255</v>
      </c>
      <c r="F91" t="s">
        <v>721</v>
      </c>
      <c r="G91" t="s">
        <v>701</v>
      </c>
      <c r="H91">
        <v>579</v>
      </c>
    </row>
    <row r="92" spans="1:8">
      <c r="A92" t="s">
        <v>287</v>
      </c>
      <c r="B92" t="s">
        <v>639</v>
      </c>
      <c r="C92" t="s">
        <v>695</v>
      </c>
      <c r="D92" t="s">
        <v>219</v>
      </c>
      <c r="E92">
        <v>661235</v>
      </c>
      <c r="F92" t="s">
        <v>719</v>
      </c>
      <c r="G92" t="s">
        <v>696</v>
      </c>
      <c r="H92">
        <v>45685</v>
      </c>
    </row>
    <row r="93" spans="1:8">
      <c r="A93" t="s">
        <v>287</v>
      </c>
      <c r="B93" t="s">
        <v>639</v>
      </c>
      <c r="C93" t="s">
        <v>700</v>
      </c>
      <c r="D93" t="s">
        <v>48</v>
      </c>
      <c r="E93">
        <v>621111</v>
      </c>
      <c r="F93" t="s">
        <v>752</v>
      </c>
      <c r="G93" t="s">
        <v>697</v>
      </c>
      <c r="H93">
        <v>-13954</v>
      </c>
    </row>
    <row r="94" spans="1:8">
      <c r="A94" t="s">
        <v>287</v>
      </c>
      <c r="B94" t="s">
        <v>639</v>
      </c>
      <c r="C94" t="s">
        <v>700</v>
      </c>
      <c r="D94" t="s">
        <v>48</v>
      </c>
      <c r="E94">
        <v>621111</v>
      </c>
      <c r="F94" t="s">
        <v>752</v>
      </c>
      <c r="G94" t="s">
        <v>697</v>
      </c>
      <c r="H94">
        <v>-1500</v>
      </c>
    </row>
    <row r="95" spans="1:8">
      <c r="A95" t="s">
        <v>287</v>
      </c>
      <c r="B95" t="s">
        <v>639</v>
      </c>
      <c r="C95" t="s">
        <v>700</v>
      </c>
      <c r="D95" t="s">
        <v>42</v>
      </c>
      <c r="E95">
        <v>613200</v>
      </c>
      <c r="F95" t="s">
        <v>776</v>
      </c>
      <c r="G95" t="s">
        <v>697</v>
      </c>
      <c r="H95">
        <v>-51</v>
      </c>
    </row>
    <row r="96" spans="1:8">
      <c r="A96" t="s">
        <v>287</v>
      </c>
      <c r="B96" t="s">
        <v>639</v>
      </c>
      <c r="C96" t="s">
        <v>700</v>
      </c>
      <c r="D96" t="s">
        <v>40</v>
      </c>
      <c r="E96">
        <v>619220</v>
      </c>
      <c r="F96" t="s">
        <v>751</v>
      </c>
      <c r="G96" t="s">
        <v>697</v>
      </c>
      <c r="H96">
        <v>-150</v>
      </c>
    </row>
    <row r="97" spans="1:8">
      <c r="A97" t="s">
        <v>287</v>
      </c>
      <c r="B97" t="s">
        <v>639</v>
      </c>
      <c r="C97" t="s">
        <v>699</v>
      </c>
      <c r="D97" t="s">
        <v>21</v>
      </c>
      <c r="E97">
        <v>511115</v>
      </c>
      <c r="F97" t="s">
        <v>749</v>
      </c>
      <c r="G97" t="s">
        <v>698</v>
      </c>
      <c r="H97">
        <v>-1041</v>
      </c>
    </row>
    <row r="98" spans="1:8">
      <c r="A98" t="s">
        <v>287</v>
      </c>
      <c r="B98" t="s">
        <v>639</v>
      </c>
      <c r="C98" t="s">
        <v>699</v>
      </c>
      <c r="D98" t="s">
        <v>21</v>
      </c>
      <c r="E98">
        <v>511115</v>
      </c>
      <c r="F98" t="s">
        <v>749</v>
      </c>
      <c r="G98" t="s">
        <v>698</v>
      </c>
      <c r="H98">
        <v>-23595</v>
      </c>
    </row>
    <row r="99" spans="1:8">
      <c r="A99" t="s">
        <v>287</v>
      </c>
      <c r="B99" t="s">
        <v>639</v>
      </c>
      <c r="C99" t="s">
        <v>702</v>
      </c>
      <c r="D99" t="s">
        <v>62</v>
      </c>
      <c r="E99">
        <v>661140</v>
      </c>
      <c r="F99" t="s">
        <v>738</v>
      </c>
      <c r="G99" t="s">
        <v>698</v>
      </c>
      <c r="H99">
        <v>26129</v>
      </c>
    </row>
    <row r="100" spans="1:8">
      <c r="A100" t="s">
        <v>287</v>
      </c>
      <c r="B100" t="s">
        <v>639</v>
      </c>
      <c r="C100" t="s">
        <v>700</v>
      </c>
      <c r="D100" t="s">
        <v>62</v>
      </c>
      <c r="E100">
        <v>661140</v>
      </c>
      <c r="F100" t="s">
        <v>738</v>
      </c>
      <c r="G100" t="s">
        <v>697</v>
      </c>
      <c r="H100">
        <v>-42</v>
      </c>
    </row>
    <row r="101" spans="1:8">
      <c r="A101" t="s">
        <v>287</v>
      </c>
      <c r="B101" t="s">
        <v>639</v>
      </c>
      <c r="C101" t="s">
        <v>699</v>
      </c>
      <c r="D101" t="s">
        <v>265</v>
      </c>
      <c r="E101">
        <v>511127</v>
      </c>
      <c r="F101" t="s">
        <v>733</v>
      </c>
      <c r="G101" t="s">
        <v>696</v>
      </c>
      <c r="H101">
        <v>-29464</v>
      </c>
    </row>
    <row r="102" spans="1:8">
      <c r="A102" t="s">
        <v>287</v>
      </c>
      <c r="B102" t="s">
        <v>639</v>
      </c>
      <c r="C102" t="s">
        <v>699</v>
      </c>
      <c r="D102" t="s">
        <v>251</v>
      </c>
      <c r="E102">
        <v>532060</v>
      </c>
      <c r="F102" t="s">
        <v>730</v>
      </c>
      <c r="G102" t="s">
        <v>698</v>
      </c>
      <c r="H102">
        <v>-5624</v>
      </c>
    </row>
    <row r="103" spans="1:8">
      <c r="A103" t="s">
        <v>287</v>
      </c>
      <c r="B103" t="s">
        <v>639</v>
      </c>
      <c r="C103" t="s">
        <v>702</v>
      </c>
      <c r="D103" t="s">
        <v>26</v>
      </c>
      <c r="E103">
        <v>615100</v>
      </c>
      <c r="F103" t="s">
        <v>741</v>
      </c>
      <c r="G103" t="s">
        <v>697</v>
      </c>
      <c r="H103">
        <v>120799</v>
      </c>
    </row>
    <row r="104" spans="1:8">
      <c r="A104" t="s">
        <v>287</v>
      </c>
      <c r="B104" t="s">
        <v>639</v>
      </c>
      <c r="C104" t="s">
        <v>700</v>
      </c>
      <c r="D104" t="s">
        <v>221</v>
      </c>
      <c r="E104">
        <v>661170</v>
      </c>
      <c r="F104" t="s">
        <v>722</v>
      </c>
      <c r="G104" t="s">
        <v>712</v>
      </c>
      <c r="H104">
        <v>-1474</v>
      </c>
    </row>
    <row r="105" spans="1:8">
      <c r="A105" t="s">
        <v>287</v>
      </c>
      <c r="B105" t="s">
        <v>639</v>
      </c>
      <c r="C105" t="s">
        <v>700</v>
      </c>
      <c r="D105" t="s">
        <v>221</v>
      </c>
      <c r="E105">
        <v>661170</v>
      </c>
      <c r="F105" t="s">
        <v>722</v>
      </c>
      <c r="G105" t="s">
        <v>697</v>
      </c>
      <c r="H105">
        <v>-300</v>
      </c>
    </row>
    <row r="106" spans="1:8">
      <c r="A106" t="s">
        <v>287</v>
      </c>
      <c r="B106" t="s">
        <v>639</v>
      </c>
      <c r="C106" t="s">
        <v>700</v>
      </c>
      <c r="D106" t="s">
        <v>221</v>
      </c>
      <c r="E106">
        <v>661170</v>
      </c>
      <c r="F106" t="s">
        <v>722</v>
      </c>
      <c r="G106" t="s">
        <v>697</v>
      </c>
      <c r="H106">
        <v>-45</v>
      </c>
    </row>
    <row r="107" spans="1:8">
      <c r="A107" t="s">
        <v>287</v>
      </c>
      <c r="B107" t="s">
        <v>639</v>
      </c>
      <c r="C107" t="s">
        <v>700</v>
      </c>
      <c r="D107" t="s">
        <v>73</v>
      </c>
      <c r="E107">
        <v>661155</v>
      </c>
      <c r="F107" t="s">
        <v>720</v>
      </c>
      <c r="G107" t="s">
        <v>701</v>
      </c>
      <c r="H107">
        <v>-2758</v>
      </c>
    </row>
    <row r="108" spans="1:8">
      <c r="A108" t="s">
        <v>287</v>
      </c>
      <c r="B108" t="s">
        <v>639</v>
      </c>
      <c r="C108" t="s">
        <v>700</v>
      </c>
      <c r="D108" t="s">
        <v>73</v>
      </c>
      <c r="E108">
        <v>661155</v>
      </c>
      <c r="F108" t="s">
        <v>720</v>
      </c>
      <c r="G108" t="s">
        <v>701</v>
      </c>
      <c r="H108">
        <v>-3765</v>
      </c>
    </row>
    <row r="109" spans="1:8">
      <c r="A109" t="s">
        <v>287</v>
      </c>
      <c r="B109" t="s">
        <v>639</v>
      </c>
      <c r="C109" t="s">
        <v>700</v>
      </c>
      <c r="D109" t="s">
        <v>73</v>
      </c>
      <c r="E109">
        <v>661155</v>
      </c>
      <c r="F109" t="s">
        <v>720</v>
      </c>
      <c r="G109" t="s">
        <v>701</v>
      </c>
      <c r="H109">
        <v>-94</v>
      </c>
    </row>
    <row r="110" spans="1:8">
      <c r="A110" t="s">
        <v>287</v>
      </c>
      <c r="B110" t="s">
        <v>639</v>
      </c>
      <c r="C110" t="s">
        <v>700</v>
      </c>
      <c r="D110" t="s">
        <v>73</v>
      </c>
      <c r="E110">
        <v>661155</v>
      </c>
      <c r="F110" t="s">
        <v>720</v>
      </c>
      <c r="G110" t="s">
        <v>701</v>
      </c>
      <c r="H110">
        <v>-2732</v>
      </c>
    </row>
    <row r="111" spans="1:8">
      <c r="A111" t="s">
        <v>354</v>
      </c>
      <c r="B111" t="s">
        <v>620</v>
      </c>
      <c r="C111" t="s">
        <v>695</v>
      </c>
      <c r="D111" t="s">
        <v>219</v>
      </c>
      <c r="E111">
        <v>661235</v>
      </c>
      <c r="F111" t="s">
        <v>719</v>
      </c>
      <c r="G111" t="s">
        <v>696</v>
      </c>
      <c r="H111">
        <v>20065</v>
      </c>
    </row>
    <row r="112" spans="1:8">
      <c r="A112" t="s">
        <v>354</v>
      </c>
      <c r="B112" t="s">
        <v>620</v>
      </c>
      <c r="C112" t="s">
        <v>702</v>
      </c>
      <c r="D112" t="s">
        <v>62</v>
      </c>
      <c r="E112">
        <v>661140</v>
      </c>
      <c r="F112" t="s">
        <v>738</v>
      </c>
      <c r="G112" t="s">
        <v>698</v>
      </c>
      <c r="H112">
        <v>15728</v>
      </c>
    </row>
    <row r="113" spans="1:8">
      <c r="A113" t="s">
        <v>354</v>
      </c>
      <c r="B113" t="s">
        <v>620</v>
      </c>
      <c r="C113" t="s">
        <v>699</v>
      </c>
      <c r="D113" t="s">
        <v>21</v>
      </c>
      <c r="E113">
        <v>511115</v>
      </c>
      <c r="F113" t="s">
        <v>749</v>
      </c>
      <c r="G113" t="s">
        <v>698</v>
      </c>
      <c r="H113">
        <v>-17739</v>
      </c>
    </row>
    <row r="114" spans="1:8">
      <c r="A114" t="s">
        <v>354</v>
      </c>
      <c r="B114" t="s">
        <v>620</v>
      </c>
      <c r="C114" t="s">
        <v>700</v>
      </c>
      <c r="D114" t="s">
        <v>40</v>
      </c>
      <c r="E114">
        <v>619220</v>
      </c>
      <c r="F114" t="s">
        <v>751</v>
      </c>
      <c r="G114" t="s">
        <v>697</v>
      </c>
      <c r="H114">
        <v>-6500</v>
      </c>
    </row>
    <row r="115" spans="1:8">
      <c r="A115" t="s">
        <v>354</v>
      </c>
      <c r="B115" t="s">
        <v>620</v>
      </c>
      <c r="C115" t="s">
        <v>700</v>
      </c>
      <c r="D115" t="s">
        <v>56</v>
      </c>
      <c r="E115">
        <v>622160</v>
      </c>
      <c r="F115" t="s">
        <v>727</v>
      </c>
      <c r="G115" t="s">
        <v>707</v>
      </c>
      <c r="H115">
        <v>-25000</v>
      </c>
    </row>
    <row r="116" spans="1:8">
      <c r="A116" t="s">
        <v>354</v>
      </c>
      <c r="B116" t="s">
        <v>620</v>
      </c>
      <c r="C116" t="s">
        <v>700</v>
      </c>
      <c r="D116" t="s">
        <v>56</v>
      </c>
      <c r="E116">
        <v>622160</v>
      </c>
      <c r="F116" t="s">
        <v>727</v>
      </c>
      <c r="G116" t="s">
        <v>707</v>
      </c>
      <c r="H116">
        <v>-10000</v>
      </c>
    </row>
    <row r="117" spans="1:8">
      <c r="A117" t="s">
        <v>354</v>
      </c>
      <c r="B117" t="s">
        <v>620</v>
      </c>
      <c r="C117" t="s">
        <v>700</v>
      </c>
      <c r="D117" t="s">
        <v>73</v>
      </c>
      <c r="E117">
        <v>661155</v>
      </c>
      <c r="F117" t="s">
        <v>720</v>
      </c>
      <c r="G117" t="s">
        <v>701</v>
      </c>
      <c r="H117">
        <v>-20000</v>
      </c>
    </row>
    <row r="118" spans="1:8">
      <c r="A118" t="s">
        <v>354</v>
      </c>
      <c r="B118" t="s">
        <v>620</v>
      </c>
      <c r="C118" t="s">
        <v>700</v>
      </c>
      <c r="D118" t="s">
        <v>62</v>
      </c>
      <c r="E118">
        <v>661140</v>
      </c>
      <c r="F118" t="s">
        <v>738</v>
      </c>
      <c r="G118" t="s">
        <v>698</v>
      </c>
      <c r="H118">
        <v>-7000</v>
      </c>
    </row>
    <row r="119" spans="1:8">
      <c r="A119" t="s">
        <v>354</v>
      </c>
      <c r="B119" t="s">
        <v>620</v>
      </c>
      <c r="C119" t="s">
        <v>700</v>
      </c>
      <c r="D119" t="s">
        <v>48</v>
      </c>
      <c r="E119">
        <v>621111</v>
      </c>
      <c r="F119" t="s">
        <v>752</v>
      </c>
      <c r="G119" t="s">
        <v>697</v>
      </c>
      <c r="H119">
        <v>-963.17</v>
      </c>
    </row>
    <row r="120" spans="1:8">
      <c r="A120" t="s">
        <v>354</v>
      </c>
      <c r="B120" t="s">
        <v>620</v>
      </c>
      <c r="C120" t="s">
        <v>700</v>
      </c>
      <c r="D120" t="s">
        <v>77</v>
      </c>
      <c r="E120">
        <v>661255</v>
      </c>
      <c r="F120" t="s">
        <v>721</v>
      </c>
      <c r="G120" t="s">
        <v>698</v>
      </c>
      <c r="H120">
        <v>-6500</v>
      </c>
    </row>
    <row r="121" spans="1:8">
      <c r="A121" t="s">
        <v>354</v>
      </c>
      <c r="B121" t="s">
        <v>620</v>
      </c>
      <c r="C121" t="s">
        <v>700</v>
      </c>
      <c r="D121" t="s">
        <v>77</v>
      </c>
      <c r="E121">
        <v>661255</v>
      </c>
      <c r="F121" t="s">
        <v>721</v>
      </c>
      <c r="G121" t="s">
        <v>697</v>
      </c>
      <c r="H121">
        <v>-13405.5</v>
      </c>
    </row>
    <row r="122" spans="1:8">
      <c r="A122" t="s">
        <v>713</v>
      </c>
      <c r="B122" t="s">
        <v>637</v>
      </c>
      <c r="C122" t="s">
        <v>695</v>
      </c>
      <c r="D122" t="s">
        <v>219</v>
      </c>
      <c r="E122">
        <v>661235</v>
      </c>
      <c r="F122" t="s">
        <v>719</v>
      </c>
      <c r="G122" t="s">
        <v>696</v>
      </c>
      <c r="H122">
        <v>68450</v>
      </c>
    </row>
    <row r="123" spans="1:8">
      <c r="A123" t="s">
        <v>713</v>
      </c>
      <c r="B123" t="s">
        <v>637</v>
      </c>
      <c r="C123" t="s">
        <v>699</v>
      </c>
      <c r="D123" t="s">
        <v>21</v>
      </c>
      <c r="E123">
        <v>511115</v>
      </c>
      <c r="F123" t="s">
        <v>749</v>
      </c>
      <c r="G123" t="s">
        <v>698</v>
      </c>
      <c r="H123">
        <v>-17905</v>
      </c>
    </row>
    <row r="124" spans="1:8">
      <c r="A124" t="s">
        <v>713</v>
      </c>
      <c r="B124" t="s">
        <v>637</v>
      </c>
      <c r="C124" t="s">
        <v>702</v>
      </c>
      <c r="D124" t="s">
        <v>62</v>
      </c>
      <c r="E124">
        <v>661140</v>
      </c>
      <c r="F124" t="s">
        <v>738</v>
      </c>
      <c r="G124" t="s">
        <v>698</v>
      </c>
      <c r="H124">
        <v>11970</v>
      </c>
    </row>
    <row r="125" spans="1:8">
      <c r="A125" t="s">
        <v>713</v>
      </c>
      <c r="B125" t="s">
        <v>637</v>
      </c>
      <c r="C125" t="s">
        <v>699</v>
      </c>
      <c r="D125" t="s">
        <v>265</v>
      </c>
      <c r="E125">
        <v>511127</v>
      </c>
      <c r="F125" t="s">
        <v>733</v>
      </c>
      <c r="G125" t="s">
        <v>696</v>
      </c>
      <c r="H125">
        <v>-56863</v>
      </c>
    </row>
    <row r="126" spans="1:8">
      <c r="A126" t="s">
        <v>713</v>
      </c>
      <c r="B126" t="s">
        <v>637</v>
      </c>
      <c r="C126" t="s">
        <v>700</v>
      </c>
      <c r="D126" t="s">
        <v>54</v>
      </c>
      <c r="E126">
        <v>623180</v>
      </c>
      <c r="F126" t="s">
        <v>400</v>
      </c>
      <c r="G126" t="s">
        <v>698</v>
      </c>
      <c r="H126">
        <v>-5000</v>
      </c>
    </row>
    <row r="127" spans="1:8">
      <c r="A127" t="s">
        <v>713</v>
      </c>
      <c r="B127" t="s">
        <v>637</v>
      </c>
      <c r="C127" t="s">
        <v>700</v>
      </c>
      <c r="D127" t="s">
        <v>56</v>
      </c>
      <c r="E127">
        <v>622160</v>
      </c>
      <c r="F127" t="s">
        <v>727</v>
      </c>
      <c r="G127" t="s">
        <v>707</v>
      </c>
      <c r="H127">
        <v>-6450</v>
      </c>
    </row>
    <row r="128" spans="1:8">
      <c r="A128" t="s">
        <v>713</v>
      </c>
      <c r="B128" t="s">
        <v>637</v>
      </c>
      <c r="C128" t="s">
        <v>702</v>
      </c>
      <c r="D128" t="s">
        <v>77</v>
      </c>
      <c r="E128">
        <v>661255</v>
      </c>
      <c r="F128" t="s">
        <v>721</v>
      </c>
      <c r="G128" t="s">
        <v>697</v>
      </c>
      <c r="H128">
        <v>5863</v>
      </c>
    </row>
    <row r="129" spans="1:8">
      <c r="A129" t="s">
        <v>713</v>
      </c>
      <c r="B129" t="s">
        <v>637</v>
      </c>
      <c r="C129" t="s">
        <v>702</v>
      </c>
      <c r="D129" t="s">
        <v>77</v>
      </c>
      <c r="E129">
        <v>661255</v>
      </c>
      <c r="F129" t="s">
        <v>721</v>
      </c>
      <c r="G129" t="s">
        <v>697</v>
      </c>
      <c r="H129">
        <v>5450</v>
      </c>
    </row>
    <row r="130" spans="1:8">
      <c r="A130" t="s">
        <v>713</v>
      </c>
      <c r="B130" t="s">
        <v>637</v>
      </c>
      <c r="C130" t="s">
        <v>702</v>
      </c>
      <c r="D130" t="s">
        <v>77</v>
      </c>
      <c r="E130">
        <v>661255</v>
      </c>
      <c r="F130" t="s">
        <v>721</v>
      </c>
      <c r="G130" t="s">
        <v>697</v>
      </c>
      <c r="H130">
        <v>1136</v>
      </c>
    </row>
    <row r="131" spans="1:8">
      <c r="A131" t="s">
        <v>713</v>
      </c>
      <c r="B131" t="s">
        <v>637</v>
      </c>
      <c r="C131" t="s">
        <v>699</v>
      </c>
      <c r="D131" t="s">
        <v>251</v>
      </c>
      <c r="E131">
        <v>532060</v>
      </c>
      <c r="F131" t="s">
        <v>730</v>
      </c>
      <c r="G131" t="s">
        <v>698</v>
      </c>
      <c r="H131">
        <v>-5834</v>
      </c>
    </row>
    <row r="132" spans="1:8">
      <c r="A132" t="s">
        <v>713</v>
      </c>
      <c r="B132" t="s">
        <v>637</v>
      </c>
      <c r="C132" t="s">
        <v>700</v>
      </c>
      <c r="D132" t="s">
        <v>77</v>
      </c>
      <c r="E132">
        <v>661255</v>
      </c>
      <c r="F132" t="s">
        <v>721</v>
      </c>
      <c r="G132" t="s">
        <v>698</v>
      </c>
      <c r="H132">
        <v>-12500</v>
      </c>
    </row>
    <row r="133" spans="1:8">
      <c r="A133" t="s">
        <v>713</v>
      </c>
      <c r="B133" t="s">
        <v>637</v>
      </c>
      <c r="C133" t="s">
        <v>700</v>
      </c>
      <c r="D133" t="s">
        <v>221</v>
      </c>
      <c r="E133">
        <v>661170</v>
      </c>
      <c r="F133" t="s">
        <v>722</v>
      </c>
      <c r="G133" t="s">
        <v>697</v>
      </c>
      <c r="H133">
        <v>-728</v>
      </c>
    </row>
    <row r="134" spans="1:8">
      <c r="A134" t="s">
        <v>713</v>
      </c>
      <c r="B134" t="s">
        <v>637</v>
      </c>
      <c r="C134" t="s">
        <v>700</v>
      </c>
      <c r="D134" t="s">
        <v>73</v>
      </c>
      <c r="E134">
        <v>661155</v>
      </c>
      <c r="F134" t="s">
        <v>720</v>
      </c>
      <c r="G134" t="s">
        <v>701</v>
      </c>
      <c r="H134">
        <v>-2158</v>
      </c>
    </row>
    <row r="135" spans="1:8">
      <c r="A135" t="s">
        <v>713</v>
      </c>
      <c r="B135" t="s">
        <v>637</v>
      </c>
      <c r="C135" t="s">
        <v>700</v>
      </c>
      <c r="D135" t="s">
        <v>73</v>
      </c>
      <c r="E135">
        <v>661155</v>
      </c>
      <c r="F135" t="s">
        <v>720</v>
      </c>
      <c r="G135" t="s">
        <v>701</v>
      </c>
      <c r="H135">
        <v>-1645</v>
      </c>
    </row>
    <row r="136" spans="1:8">
      <c r="A136" t="s">
        <v>713</v>
      </c>
      <c r="B136" t="s">
        <v>637</v>
      </c>
      <c r="C136" t="s">
        <v>700</v>
      </c>
      <c r="D136" t="s">
        <v>73</v>
      </c>
      <c r="E136">
        <v>661155</v>
      </c>
      <c r="F136" t="s">
        <v>720</v>
      </c>
      <c r="G136" t="s">
        <v>701</v>
      </c>
      <c r="H136">
        <v>-128</v>
      </c>
    </row>
    <row r="137" spans="1:8">
      <c r="A137" t="s">
        <v>713</v>
      </c>
      <c r="B137" t="s">
        <v>637</v>
      </c>
      <c r="C137" t="s">
        <v>700</v>
      </c>
      <c r="D137" t="s">
        <v>73</v>
      </c>
      <c r="E137">
        <v>661155</v>
      </c>
      <c r="F137" t="s">
        <v>720</v>
      </c>
      <c r="G137" t="s">
        <v>701</v>
      </c>
      <c r="H137">
        <v>-1008</v>
      </c>
    </row>
    <row r="138" spans="1:8">
      <c r="A138" t="s">
        <v>337</v>
      </c>
      <c r="B138" t="s">
        <v>638</v>
      </c>
      <c r="C138" t="s">
        <v>695</v>
      </c>
      <c r="D138" t="s">
        <v>248</v>
      </c>
      <c r="E138">
        <v>532060</v>
      </c>
      <c r="F138" t="s">
        <v>730</v>
      </c>
      <c r="G138" t="s">
        <v>697</v>
      </c>
      <c r="H138">
        <v>7725</v>
      </c>
    </row>
    <row r="139" spans="1:8">
      <c r="A139" t="s">
        <v>337</v>
      </c>
      <c r="B139" t="s">
        <v>638</v>
      </c>
      <c r="C139" t="s">
        <v>695</v>
      </c>
      <c r="D139" t="s">
        <v>17</v>
      </c>
      <c r="E139">
        <v>511114</v>
      </c>
      <c r="F139" t="s">
        <v>723</v>
      </c>
      <c r="G139" t="s">
        <v>698</v>
      </c>
      <c r="H139">
        <v>9412</v>
      </c>
    </row>
    <row r="140" spans="1:8">
      <c r="A140" t="s">
        <v>337</v>
      </c>
      <c r="B140" t="s">
        <v>638</v>
      </c>
      <c r="C140" t="s">
        <v>695</v>
      </c>
      <c r="D140" t="s">
        <v>219</v>
      </c>
      <c r="E140">
        <v>661235</v>
      </c>
      <c r="F140" t="s">
        <v>719</v>
      </c>
      <c r="G140" t="s">
        <v>696</v>
      </c>
      <c r="H140">
        <v>31450</v>
      </c>
    </row>
    <row r="141" spans="1:8">
      <c r="A141" t="s">
        <v>337</v>
      </c>
      <c r="B141" t="s">
        <v>638</v>
      </c>
      <c r="C141" t="s">
        <v>700</v>
      </c>
      <c r="D141" t="s">
        <v>56</v>
      </c>
      <c r="E141">
        <v>622160</v>
      </c>
      <c r="F141" t="s">
        <v>727</v>
      </c>
      <c r="G141" t="s">
        <v>707</v>
      </c>
      <c r="H141">
        <v>-26100</v>
      </c>
    </row>
    <row r="142" spans="1:8">
      <c r="A142" t="s">
        <v>337</v>
      </c>
      <c r="B142" t="s">
        <v>638</v>
      </c>
      <c r="C142" t="s">
        <v>702</v>
      </c>
      <c r="D142" t="s">
        <v>77</v>
      </c>
      <c r="E142">
        <v>661255</v>
      </c>
      <c r="F142" t="s">
        <v>721</v>
      </c>
      <c r="G142" t="s">
        <v>701</v>
      </c>
      <c r="H142">
        <v>3369</v>
      </c>
    </row>
    <row r="143" spans="1:8">
      <c r="A143" t="s">
        <v>337</v>
      </c>
      <c r="B143" t="s">
        <v>638</v>
      </c>
      <c r="C143" t="s">
        <v>702</v>
      </c>
      <c r="D143" t="s">
        <v>77</v>
      </c>
      <c r="E143">
        <v>661255</v>
      </c>
      <c r="F143" t="s">
        <v>721</v>
      </c>
      <c r="G143" t="s">
        <v>701</v>
      </c>
      <c r="H143">
        <v>707</v>
      </c>
    </row>
    <row r="144" spans="1:8">
      <c r="A144" t="s">
        <v>337</v>
      </c>
      <c r="B144" t="s">
        <v>638</v>
      </c>
      <c r="C144" t="s">
        <v>700</v>
      </c>
      <c r="D144" t="s">
        <v>48</v>
      </c>
      <c r="E144">
        <v>621111</v>
      </c>
      <c r="F144" t="s">
        <v>752</v>
      </c>
      <c r="G144" t="s">
        <v>697</v>
      </c>
      <c r="H144">
        <v>-990</v>
      </c>
    </row>
    <row r="145" spans="1:8">
      <c r="A145" t="s">
        <v>337</v>
      </c>
      <c r="B145" t="s">
        <v>638</v>
      </c>
      <c r="C145" t="s">
        <v>700</v>
      </c>
      <c r="D145" t="s">
        <v>73</v>
      </c>
      <c r="E145">
        <v>661155</v>
      </c>
      <c r="F145" t="s">
        <v>720</v>
      </c>
      <c r="G145" t="s">
        <v>701</v>
      </c>
      <c r="H145">
        <v>-173</v>
      </c>
    </row>
    <row r="146" spans="1:8">
      <c r="A146" t="s">
        <v>337</v>
      </c>
      <c r="B146" t="s">
        <v>638</v>
      </c>
      <c r="C146" t="s">
        <v>700</v>
      </c>
      <c r="D146" t="s">
        <v>73</v>
      </c>
      <c r="E146">
        <v>661155</v>
      </c>
      <c r="F146" t="s">
        <v>720</v>
      </c>
      <c r="G146" t="s">
        <v>701</v>
      </c>
      <c r="H146">
        <v>-799</v>
      </c>
    </row>
    <row r="147" spans="1:8">
      <c r="A147" t="s">
        <v>337</v>
      </c>
      <c r="B147" t="s">
        <v>638</v>
      </c>
      <c r="C147" t="s">
        <v>700</v>
      </c>
      <c r="D147" t="s">
        <v>73</v>
      </c>
      <c r="E147">
        <v>661155</v>
      </c>
      <c r="F147" t="s">
        <v>720</v>
      </c>
      <c r="G147" t="s">
        <v>701</v>
      </c>
      <c r="H147">
        <v>-9</v>
      </c>
    </row>
    <row r="148" spans="1:8">
      <c r="A148" t="s">
        <v>337</v>
      </c>
      <c r="B148" t="s">
        <v>638</v>
      </c>
      <c r="C148" t="s">
        <v>700</v>
      </c>
      <c r="D148" t="s">
        <v>73</v>
      </c>
      <c r="E148">
        <v>661155</v>
      </c>
      <c r="F148" t="s">
        <v>720</v>
      </c>
      <c r="G148" t="s">
        <v>701</v>
      </c>
      <c r="H148">
        <v>-723</v>
      </c>
    </row>
    <row r="149" spans="1:8">
      <c r="A149" t="s">
        <v>714</v>
      </c>
      <c r="B149" t="s">
        <v>630</v>
      </c>
      <c r="C149" t="s">
        <v>695</v>
      </c>
      <c r="D149" t="s">
        <v>219</v>
      </c>
      <c r="E149">
        <v>661235</v>
      </c>
      <c r="F149" t="s">
        <v>719</v>
      </c>
      <c r="G149" t="s">
        <v>696</v>
      </c>
      <c r="H149">
        <v>16184</v>
      </c>
    </row>
    <row r="150" spans="1:8">
      <c r="A150" t="s">
        <v>714</v>
      </c>
      <c r="B150" t="s">
        <v>630</v>
      </c>
      <c r="C150" t="s">
        <v>706</v>
      </c>
      <c r="D150" t="s">
        <v>42</v>
      </c>
      <c r="E150">
        <v>613200</v>
      </c>
      <c r="F150" t="s">
        <v>776</v>
      </c>
      <c r="G150" t="s">
        <v>701</v>
      </c>
      <c r="H150">
        <v>160</v>
      </c>
    </row>
    <row r="151" spans="1:8">
      <c r="A151" t="s">
        <v>714</v>
      </c>
      <c r="B151" t="s">
        <v>630</v>
      </c>
      <c r="C151" t="s">
        <v>702</v>
      </c>
      <c r="D151" t="s">
        <v>77</v>
      </c>
      <c r="E151">
        <v>661255</v>
      </c>
      <c r="F151" t="s">
        <v>721</v>
      </c>
      <c r="G151" t="s">
        <v>701</v>
      </c>
      <c r="H151">
        <v>1385</v>
      </c>
    </row>
    <row r="152" spans="1:8">
      <c r="A152" t="s">
        <v>714</v>
      </c>
      <c r="B152" t="s">
        <v>630</v>
      </c>
      <c r="C152" t="s">
        <v>702</v>
      </c>
      <c r="D152" t="s">
        <v>77</v>
      </c>
      <c r="E152">
        <v>661255</v>
      </c>
      <c r="F152" t="s">
        <v>721</v>
      </c>
      <c r="G152" t="s">
        <v>701</v>
      </c>
      <c r="H152">
        <v>273</v>
      </c>
    </row>
    <row r="153" spans="1:8">
      <c r="A153" t="s">
        <v>714</v>
      </c>
      <c r="B153" t="s">
        <v>630</v>
      </c>
      <c r="C153" t="s">
        <v>699</v>
      </c>
      <c r="D153" t="s">
        <v>21</v>
      </c>
      <c r="E153">
        <v>511115</v>
      </c>
      <c r="F153" t="s">
        <v>749</v>
      </c>
      <c r="G153" t="s">
        <v>698</v>
      </c>
      <c r="H153">
        <v>-9241</v>
      </c>
    </row>
    <row r="154" spans="1:8">
      <c r="A154" t="s">
        <v>714</v>
      </c>
      <c r="B154" t="s">
        <v>630</v>
      </c>
      <c r="C154" t="s">
        <v>702</v>
      </c>
      <c r="D154" t="s">
        <v>62</v>
      </c>
      <c r="E154">
        <v>661140</v>
      </c>
      <c r="F154" t="s">
        <v>738</v>
      </c>
      <c r="G154" t="s">
        <v>698</v>
      </c>
      <c r="H154">
        <v>5739</v>
      </c>
    </row>
    <row r="155" spans="1:8">
      <c r="A155" t="s">
        <v>714</v>
      </c>
      <c r="B155" t="s">
        <v>630</v>
      </c>
      <c r="C155" t="s">
        <v>700</v>
      </c>
      <c r="D155" t="s">
        <v>73</v>
      </c>
      <c r="E155">
        <v>661155</v>
      </c>
      <c r="F155" t="s">
        <v>720</v>
      </c>
      <c r="G155" t="s">
        <v>701</v>
      </c>
      <c r="H155">
        <v>-974</v>
      </c>
    </row>
    <row r="156" spans="1:8">
      <c r="A156" t="s">
        <v>714</v>
      </c>
      <c r="B156" t="s">
        <v>630</v>
      </c>
      <c r="C156" t="s">
        <v>700</v>
      </c>
      <c r="D156" t="s">
        <v>73</v>
      </c>
      <c r="E156">
        <v>661155</v>
      </c>
      <c r="F156" t="s">
        <v>720</v>
      </c>
      <c r="G156" t="s">
        <v>701</v>
      </c>
      <c r="H156">
        <v>-1569</v>
      </c>
    </row>
    <row r="157" spans="1:8">
      <c r="A157" t="s">
        <v>714</v>
      </c>
      <c r="B157" t="s">
        <v>630</v>
      </c>
      <c r="C157" t="s">
        <v>700</v>
      </c>
      <c r="D157" t="s">
        <v>73</v>
      </c>
      <c r="E157">
        <v>661155</v>
      </c>
      <c r="F157" t="s">
        <v>720</v>
      </c>
      <c r="G157" t="s">
        <v>701</v>
      </c>
      <c r="H157">
        <v>-1937</v>
      </c>
    </row>
    <row r="158" spans="1:8">
      <c r="A158" t="s">
        <v>714</v>
      </c>
      <c r="B158" t="s">
        <v>630</v>
      </c>
      <c r="C158" t="s">
        <v>700</v>
      </c>
      <c r="D158" t="s">
        <v>73</v>
      </c>
      <c r="E158">
        <v>661155</v>
      </c>
      <c r="F158" t="s">
        <v>720</v>
      </c>
      <c r="G158" t="s">
        <v>701</v>
      </c>
      <c r="H158">
        <v>-78</v>
      </c>
    </row>
    <row r="159" spans="1:8">
      <c r="A159" t="s">
        <v>283</v>
      </c>
      <c r="B159" t="s">
        <v>621</v>
      </c>
      <c r="C159" t="s">
        <v>695</v>
      </c>
      <c r="D159" t="s">
        <v>219</v>
      </c>
      <c r="E159">
        <v>661235</v>
      </c>
      <c r="F159" t="s">
        <v>719</v>
      </c>
      <c r="G159" t="s">
        <v>696</v>
      </c>
      <c r="H159">
        <v>1850</v>
      </c>
    </row>
    <row r="160" spans="1:8">
      <c r="A160" t="s">
        <v>283</v>
      </c>
      <c r="B160" t="s">
        <v>621</v>
      </c>
      <c r="C160" t="s">
        <v>700</v>
      </c>
      <c r="D160" t="s">
        <v>73</v>
      </c>
      <c r="E160">
        <v>661155</v>
      </c>
      <c r="F160" t="s">
        <v>720</v>
      </c>
      <c r="G160" t="s">
        <v>698</v>
      </c>
      <c r="H160">
        <v>-10415.5</v>
      </c>
    </row>
    <row r="161" spans="1:8">
      <c r="A161" t="s">
        <v>715</v>
      </c>
      <c r="B161" t="s">
        <v>623</v>
      </c>
      <c r="C161" t="s">
        <v>695</v>
      </c>
      <c r="D161" t="s">
        <v>22</v>
      </c>
      <c r="E161">
        <v>532263</v>
      </c>
      <c r="F161" t="s">
        <v>732</v>
      </c>
      <c r="G161" t="s">
        <v>698</v>
      </c>
      <c r="H161">
        <v>5050</v>
      </c>
    </row>
    <row r="162" spans="1:8">
      <c r="A162" t="s">
        <v>715</v>
      </c>
      <c r="B162" t="s">
        <v>623</v>
      </c>
      <c r="C162" t="s">
        <v>699</v>
      </c>
      <c r="D162" t="s">
        <v>21</v>
      </c>
      <c r="E162">
        <v>511115</v>
      </c>
      <c r="F162" t="s">
        <v>749</v>
      </c>
      <c r="G162" t="s">
        <v>698</v>
      </c>
      <c r="H162">
        <v>-14278</v>
      </c>
    </row>
    <row r="163" spans="1:8">
      <c r="A163" t="s">
        <v>715</v>
      </c>
      <c r="B163" t="s">
        <v>623</v>
      </c>
      <c r="C163" t="s">
        <v>702</v>
      </c>
      <c r="D163" t="s">
        <v>62</v>
      </c>
      <c r="E163">
        <v>661140</v>
      </c>
      <c r="F163" t="s">
        <v>738</v>
      </c>
      <c r="G163" t="s">
        <v>698</v>
      </c>
      <c r="H163">
        <v>16202</v>
      </c>
    </row>
    <row r="164" spans="1:8">
      <c r="A164" t="s">
        <v>715</v>
      </c>
      <c r="B164" t="s">
        <v>623</v>
      </c>
      <c r="C164" t="s">
        <v>700</v>
      </c>
      <c r="D164" t="s">
        <v>73</v>
      </c>
      <c r="E164">
        <v>661155</v>
      </c>
      <c r="F164" t="s">
        <v>720</v>
      </c>
      <c r="G164" t="s">
        <v>698</v>
      </c>
      <c r="H164">
        <v>-8000</v>
      </c>
    </row>
    <row r="165" spans="1:8">
      <c r="A165" t="s">
        <v>715</v>
      </c>
      <c r="B165" t="s">
        <v>623</v>
      </c>
      <c r="C165" t="s">
        <v>700</v>
      </c>
      <c r="D165" t="s">
        <v>48</v>
      </c>
      <c r="E165">
        <v>621111</v>
      </c>
      <c r="F165" t="s">
        <v>752</v>
      </c>
      <c r="G165" t="s">
        <v>697</v>
      </c>
      <c r="H165">
        <v>-219.87</v>
      </c>
    </row>
    <row r="166" spans="1:8">
      <c r="A166" t="s">
        <v>715</v>
      </c>
      <c r="B166" t="s">
        <v>623</v>
      </c>
      <c r="C166" t="s">
        <v>700</v>
      </c>
      <c r="D166" t="s">
        <v>48</v>
      </c>
      <c r="E166">
        <v>621111</v>
      </c>
      <c r="F166" t="s">
        <v>752</v>
      </c>
      <c r="G166" t="s">
        <v>697</v>
      </c>
      <c r="H166">
        <v>-205</v>
      </c>
    </row>
    <row r="167" spans="1:8">
      <c r="A167" t="s">
        <v>715</v>
      </c>
      <c r="B167" t="s">
        <v>623</v>
      </c>
      <c r="C167" t="s">
        <v>700</v>
      </c>
      <c r="D167" t="s">
        <v>48</v>
      </c>
      <c r="E167">
        <v>621111</v>
      </c>
      <c r="F167" t="s">
        <v>752</v>
      </c>
      <c r="G167" t="s">
        <v>697</v>
      </c>
      <c r="H167">
        <v>-58.33</v>
      </c>
    </row>
    <row r="168" spans="1:8">
      <c r="A168" t="s">
        <v>715</v>
      </c>
      <c r="B168" t="s">
        <v>623</v>
      </c>
      <c r="C168" t="s">
        <v>695</v>
      </c>
      <c r="D168" t="s">
        <v>219</v>
      </c>
      <c r="E168">
        <v>661235</v>
      </c>
      <c r="F168" t="s">
        <v>719</v>
      </c>
      <c r="G168" t="s">
        <v>696</v>
      </c>
      <c r="H168">
        <v>4344</v>
      </c>
    </row>
    <row r="169" spans="1:8">
      <c r="A169" t="s">
        <v>716</v>
      </c>
      <c r="B169" t="s">
        <v>632</v>
      </c>
      <c r="C169" t="s">
        <v>695</v>
      </c>
      <c r="D169" t="s">
        <v>219</v>
      </c>
      <c r="E169">
        <v>661235</v>
      </c>
      <c r="F169" t="s">
        <v>719</v>
      </c>
      <c r="G169" t="s">
        <v>696</v>
      </c>
      <c r="H169">
        <v>12854</v>
      </c>
    </row>
    <row r="170" spans="1:8">
      <c r="A170" t="s">
        <v>120</v>
      </c>
      <c r="B170" t="s">
        <v>570</v>
      </c>
      <c r="C170" t="s">
        <v>700</v>
      </c>
      <c r="D170" t="s">
        <v>58</v>
      </c>
      <c r="E170">
        <v>623160</v>
      </c>
      <c r="F170" t="s">
        <v>717</v>
      </c>
      <c r="G170" t="s">
        <v>698</v>
      </c>
      <c r="H170">
        <v>-15875</v>
      </c>
    </row>
    <row r="171" spans="1:8">
      <c r="A171" t="s">
        <v>120</v>
      </c>
      <c r="B171" t="s">
        <v>570</v>
      </c>
      <c r="C171" t="s">
        <v>700</v>
      </c>
      <c r="D171" t="s">
        <v>69</v>
      </c>
      <c r="E171">
        <v>626110</v>
      </c>
      <c r="F171" t="s">
        <v>718</v>
      </c>
      <c r="G171" t="s">
        <v>697</v>
      </c>
      <c r="H171">
        <v>-3200</v>
      </c>
    </row>
    <row r="172" spans="1:8">
      <c r="A172" t="s">
        <v>203</v>
      </c>
      <c r="B172" t="s">
        <v>650</v>
      </c>
      <c r="C172" t="s">
        <v>695</v>
      </c>
      <c r="D172" t="s">
        <v>219</v>
      </c>
      <c r="E172">
        <v>661235</v>
      </c>
      <c r="F172" t="s">
        <v>719</v>
      </c>
      <c r="G172" t="s">
        <v>696</v>
      </c>
      <c r="H172">
        <v>9187</v>
      </c>
    </row>
    <row r="173" spans="1:8">
      <c r="A173" t="s">
        <v>203</v>
      </c>
      <c r="B173" t="s">
        <v>650</v>
      </c>
      <c r="C173" t="s">
        <v>702</v>
      </c>
      <c r="D173" t="s">
        <v>69</v>
      </c>
      <c r="E173">
        <v>626110</v>
      </c>
      <c r="F173" t="s">
        <v>718</v>
      </c>
      <c r="G173" t="s">
        <v>697</v>
      </c>
      <c r="H173">
        <v>2070</v>
      </c>
    </row>
    <row r="174" spans="1:8">
      <c r="A174" t="s">
        <v>203</v>
      </c>
      <c r="B174" t="s">
        <v>650</v>
      </c>
      <c r="C174" t="s">
        <v>700</v>
      </c>
      <c r="D174" t="s">
        <v>73</v>
      </c>
      <c r="E174">
        <v>661155</v>
      </c>
      <c r="F174" t="s">
        <v>720</v>
      </c>
      <c r="G174" t="s">
        <v>701</v>
      </c>
      <c r="H174">
        <v>-1028</v>
      </c>
    </row>
    <row r="175" spans="1:8">
      <c r="A175" t="s">
        <v>203</v>
      </c>
      <c r="B175" t="s">
        <v>650</v>
      </c>
      <c r="C175" t="s">
        <v>700</v>
      </c>
      <c r="D175" t="s">
        <v>73</v>
      </c>
      <c r="E175">
        <v>661155</v>
      </c>
      <c r="F175" t="s">
        <v>720</v>
      </c>
      <c r="G175" t="s">
        <v>701</v>
      </c>
      <c r="H175">
        <v>-488</v>
      </c>
    </row>
    <row r="176" spans="1:8">
      <c r="A176" t="s">
        <v>203</v>
      </c>
      <c r="B176" t="s">
        <v>650</v>
      </c>
      <c r="C176" t="s">
        <v>702</v>
      </c>
      <c r="D176" t="s">
        <v>77</v>
      </c>
      <c r="E176">
        <v>661255</v>
      </c>
      <c r="F176" t="s">
        <v>721</v>
      </c>
      <c r="G176" t="s">
        <v>697</v>
      </c>
      <c r="H176">
        <v>1420</v>
      </c>
    </row>
    <row r="177" spans="1:8">
      <c r="A177" t="s">
        <v>203</v>
      </c>
      <c r="B177" t="s">
        <v>650</v>
      </c>
      <c r="C177" t="s">
        <v>702</v>
      </c>
      <c r="D177" t="s">
        <v>221</v>
      </c>
      <c r="E177">
        <v>661170</v>
      </c>
      <c r="F177" t="s">
        <v>722</v>
      </c>
      <c r="G177" t="s">
        <v>701</v>
      </c>
      <c r="H177">
        <v>568</v>
      </c>
    </row>
    <row r="178" spans="1:8">
      <c r="A178" t="s">
        <v>203</v>
      </c>
      <c r="B178" t="s">
        <v>650</v>
      </c>
      <c r="C178" t="s">
        <v>695</v>
      </c>
      <c r="D178" t="s">
        <v>17</v>
      </c>
      <c r="E178">
        <v>511114</v>
      </c>
      <c r="F178" t="s">
        <v>723</v>
      </c>
      <c r="G178" t="s">
        <v>697</v>
      </c>
      <c r="H178">
        <v>384.12</v>
      </c>
    </row>
    <row r="179" spans="1:8">
      <c r="A179" t="s">
        <v>724</v>
      </c>
      <c r="B179" t="s">
        <v>649</v>
      </c>
      <c r="C179" t="s">
        <v>702</v>
      </c>
      <c r="D179" t="s">
        <v>65</v>
      </c>
      <c r="E179">
        <v>661145</v>
      </c>
      <c r="F179" t="s">
        <v>725</v>
      </c>
      <c r="G179" t="s">
        <v>698</v>
      </c>
      <c r="H179">
        <v>119457</v>
      </c>
    </row>
    <row r="180" spans="1:8">
      <c r="A180" t="s">
        <v>724</v>
      </c>
      <c r="B180" t="s">
        <v>649</v>
      </c>
      <c r="C180" t="s">
        <v>702</v>
      </c>
      <c r="D180" t="s">
        <v>52</v>
      </c>
      <c r="E180">
        <v>624110</v>
      </c>
      <c r="F180" t="s">
        <v>726</v>
      </c>
      <c r="G180" t="s">
        <v>698</v>
      </c>
      <c r="H180">
        <v>54973</v>
      </c>
    </row>
    <row r="181" spans="1:8">
      <c r="A181" t="s">
        <v>724</v>
      </c>
      <c r="B181" t="s">
        <v>649</v>
      </c>
      <c r="C181" t="s">
        <v>700</v>
      </c>
      <c r="D181" t="s">
        <v>56</v>
      </c>
      <c r="E181">
        <v>622160</v>
      </c>
      <c r="F181" t="s">
        <v>727</v>
      </c>
      <c r="G181" t="s">
        <v>698</v>
      </c>
      <c r="H181">
        <v>-170000</v>
      </c>
    </row>
    <row r="182" spans="1:8">
      <c r="A182" t="s">
        <v>724</v>
      </c>
      <c r="B182" t="s">
        <v>649</v>
      </c>
      <c r="C182" t="s">
        <v>700</v>
      </c>
      <c r="D182" t="s">
        <v>56</v>
      </c>
      <c r="E182">
        <v>622160</v>
      </c>
      <c r="F182" t="s">
        <v>727</v>
      </c>
      <c r="G182" t="s">
        <v>698</v>
      </c>
      <c r="H182">
        <v>-15000</v>
      </c>
    </row>
    <row r="183" spans="1:8">
      <c r="A183" t="s">
        <v>724</v>
      </c>
      <c r="B183" t="s">
        <v>649</v>
      </c>
      <c r="C183" t="s">
        <v>700</v>
      </c>
      <c r="D183" t="s">
        <v>73</v>
      </c>
      <c r="E183">
        <v>661155</v>
      </c>
      <c r="F183" t="s">
        <v>720</v>
      </c>
      <c r="G183" t="s">
        <v>698</v>
      </c>
      <c r="H183">
        <v>-13488</v>
      </c>
    </row>
    <row r="184" spans="1:8">
      <c r="A184" t="s">
        <v>724</v>
      </c>
      <c r="B184" t="s">
        <v>649</v>
      </c>
      <c r="C184" t="s">
        <v>700</v>
      </c>
      <c r="D184" t="s">
        <v>73</v>
      </c>
      <c r="E184">
        <v>661155</v>
      </c>
      <c r="F184" t="s">
        <v>720</v>
      </c>
      <c r="G184" t="s">
        <v>698</v>
      </c>
      <c r="H184">
        <v>-14000</v>
      </c>
    </row>
    <row r="185" spans="1:8">
      <c r="A185" t="s">
        <v>724</v>
      </c>
      <c r="B185" t="s">
        <v>649</v>
      </c>
      <c r="C185" t="s">
        <v>700</v>
      </c>
      <c r="D185" t="s">
        <v>77</v>
      </c>
      <c r="E185">
        <v>661255</v>
      </c>
      <c r="F185" t="s">
        <v>721</v>
      </c>
      <c r="G185" t="s">
        <v>698</v>
      </c>
      <c r="H185">
        <v>-13232</v>
      </c>
    </row>
    <row r="186" spans="1:8">
      <c r="A186" t="s">
        <v>724</v>
      </c>
      <c r="B186" t="s">
        <v>649</v>
      </c>
      <c r="C186" t="s">
        <v>695</v>
      </c>
      <c r="D186" t="s">
        <v>219</v>
      </c>
      <c r="E186">
        <v>661235</v>
      </c>
      <c r="F186" t="s">
        <v>719</v>
      </c>
      <c r="G186" t="s">
        <v>696</v>
      </c>
      <c r="H186">
        <v>84525</v>
      </c>
    </row>
    <row r="187" spans="1:8">
      <c r="A187" t="s">
        <v>728</v>
      </c>
      <c r="B187" t="s">
        <v>651</v>
      </c>
      <c r="C187" t="s">
        <v>695</v>
      </c>
      <c r="D187" t="s">
        <v>217</v>
      </c>
      <c r="E187">
        <v>661185</v>
      </c>
      <c r="F187" t="s">
        <v>729</v>
      </c>
      <c r="G187" t="s">
        <v>707</v>
      </c>
      <c r="H187">
        <v>37800.5</v>
      </c>
    </row>
    <row r="188" spans="1:8">
      <c r="A188" t="s">
        <v>728</v>
      </c>
      <c r="B188" t="s">
        <v>651</v>
      </c>
      <c r="C188" t="s">
        <v>695</v>
      </c>
      <c r="D188" t="s">
        <v>248</v>
      </c>
      <c r="E188">
        <v>532060</v>
      </c>
      <c r="F188" t="s">
        <v>730</v>
      </c>
      <c r="G188" t="s">
        <v>697</v>
      </c>
      <c r="H188">
        <v>516.64</v>
      </c>
    </row>
    <row r="189" spans="1:8">
      <c r="A189" t="s">
        <v>728</v>
      </c>
      <c r="B189" t="s">
        <v>651</v>
      </c>
      <c r="C189" t="s">
        <v>695</v>
      </c>
      <c r="D189" t="s">
        <v>217</v>
      </c>
      <c r="E189">
        <v>661185</v>
      </c>
      <c r="F189" t="s">
        <v>729</v>
      </c>
      <c r="G189" t="s">
        <v>707</v>
      </c>
      <c r="H189">
        <v>40347.58</v>
      </c>
    </row>
    <row r="190" spans="1:8">
      <c r="A190" t="s">
        <v>728</v>
      </c>
      <c r="B190" t="s">
        <v>651</v>
      </c>
      <c r="C190" t="s">
        <v>695</v>
      </c>
      <c r="D190" t="s">
        <v>219</v>
      </c>
      <c r="E190">
        <v>661235</v>
      </c>
      <c r="F190" t="s">
        <v>719</v>
      </c>
      <c r="G190" t="s">
        <v>696</v>
      </c>
      <c r="H190">
        <v>22450</v>
      </c>
    </row>
    <row r="191" spans="1:8">
      <c r="A191" t="s">
        <v>728</v>
      </c>
      <c r="B191" t="s">
        <v>651</v>
      </c>
      <c r="C191" t="s">
        <v>695</v>
      </c>
      <c r="D191" t="s">
        <v>248</v>
      </c>
      <c r="E191">
        <v>532060</v>
      </c>
      <c r="F191" t="s">
        <v>730</v>
      </c>
      <c r="G191" t="s">
        <v>698</v>
      </c>
      <c r="H191">
        <v>11000</v>
      </c>
    </row>
    <row r="192" spans="1:8">
      <c r="A192" t="s">
        <v>728</v>
      </c>
      <c r="B192" t="s">
        <v>651</v>
      </c>
      <c r="C192" t="s">
        <v>700</v>
      </c>
      <c r="D192" t="s">
        <v>56</v>
      </c>
      <c r="E192">
        <v>622160</v>
      </c>
      <c r="F192" t="s">
        <v>727</v>
      </c>
      <c r="G192" t="s">
        <v>707</v>
      </c>
      <c r="H192">
        <v>-5000</v>
      </c>
    </row>
    <row r="193" spans="1:8">
      <c r="A193" t="s">
        <v>728</v>
      </c>
      <c r="B193" t="s">
        <v>651</v>
      </c>
      <c r="C193" t="s">
        <v>700</v>
      </c>
      <c r="D193" t="s">
        <v>56</v>
      </c>
      <c r="E193">
        <v>622160</v>
      </c>
      <c r="F193" t="s">
        <v>727</v>
      </c>
      <c r="G193" t="s">
        <v>707</v>
      </c>
      <c r="H193">
        <v>-5000</v>
      </c>
    </row>
    <row r="194" spans="1:8">
      <c r="A194" t="s">
        <v>728</v>
      </c>
      <c r="B194" t="s">
        <v>651</v>
      </c>
      <c r="C194" t="s">
        <v>700</v>
      </c>
      <c r="D194" t="s">
        <v>77</v>
      </c>
      <c r="E194">
        <v>661255</v>
      </c>
      <c r="F194" t="s">
        <v>721</v>
      </c>
      <c r="G194" t="s">
        <v>698</v>
      </c>
      <c r="H194">
        <v>-19208</v>
      </c>
    </row>
    <row r="195" spans="1:8">
      <c r="A195" t="s">
        <v>205</v>
      </c>
      <c r="B195" t="s">
        <v>652</v>
      </c>
      <c r="C195" t="s">
        <v>695</v>
      </c>
      <c r="D195" t="s">
        <v>217</v>
      </c>
      <c r="E195">
        <v>661185</v>
      </c>
      <c r="F195" t="s">
        <v>729</v>
      </c>
      <c r="G195" t="s">
        <v>697</v>
      </c>
      <c r="H195">
        <v>6000</v>
      </c>
    </row>
    <row r="196" spans="1:8">
      <c r="A196" t="s">
        <v>205</v>
      </c>
      <c r="B196" t="s">
        <v>652</v>
      </c>
      <c r="C196" t="s">
        <v>695</v>
      </c>
      <c r="D196" t="s">
        <v>217</v>
      </c>
      <c r="E196">
        <v>661185</v>
      </c>
      <c r="F196" t="s">
        <v>729</v>
      </c>
      <c r="G196" t="s">
        <v>707</v>
      </c>
      <c r="H196">
        <v>13602</v>
      </c>
    </row>
    <row r="197" spans="1:8">
      <c r="A197" t="s">
        <v>205</v>
      </c>
      <c r="B197" t="s">
        <v>652</v>
      </c>
      <c r="C197" t="s">
        <v>695</v>
      </c>
      <c r="D197" t="s">
        <v>731</v>
      </c>
      <c r="E197">
        <v>661185</v>
      </c>
      <c r="F197" t="s">
        <v>729</v>
      </c>
      <c r="G197" t="s">
        <v>707</v>
      </c>
      <c r="H197">
        <v>8100</v>
      </c>
    </row>
    <row r="198" spans="1:8">
      <c r="A198" t="s">
        <v>205</v>
      </c>
      <c r="B198" t="s">
        <v>652</v>
      </c>
      <c r="C198" t="s">
        <v>695</v>
      </c>
      <c r="D198" t="s">
        <v>217</v>
      </c>
      <c r="E198">
        <v>661185</v>
      </c>
      <c r="F198" t="s">
        <v>729</v>
      </c>
      <c r="G198" t="s">
        <v>707</v>
      </c>
      <c r="H198">
        <v>6099</v>
      </c>
    </row>
    <row r="199" spans="1:8">
      <c r="A199" t="s">
        <v>205</v>
      </c>
      <c r="B199" t="s">
        <v>652</v>
      </c>
      <c r="C199" t="s">
        <v>695</v>
      </c>
      <c r="D199" t="s">
        <v>217</v>
      </c>
      <c r="E199">
        <v>661185</v>
      </c>
      <c r="F199" t="s">
        <v>729</v>
      </c>
      <c r="G199" t="s">
        <v>707</v>
      </c>
      <c r="H199">
        <v>8597</v>
      </c>
    </row>
    <row r="200" spans="1:8">
      <c r="A200" t="s">
        <v>205</v>
      </c>
      <c r="B200" t="s">
        <v>652</v>
      </c>
      <c r="C200" t="s">
        <v>695</v>
      </c>
      <c r="D200" t="s">
        <v>217</v>
      </c>
      <c r="E200">
        <v>661185</v>
      </c>
      <c r="F200" t="s">
        <v>729</v>
      </c>
      <c r="G200" t="s">
        <v>707</v>
      </c>
      <c r="H200">
        <v>6140</v>
      </c>
    </row>
    <row r="201" spans="1:8">
      <c r="A201" t="s">
        <v>205</v>
      </c>
      <c r="B201" t="s">
        <v>652</v>
      </c>
      <c r="C201" t="s">
        <v>695</v>
      </c>
      <c r="D201" t="s">
        <v>217</v>
      </c>
      <c r="E201">
        <v>661185</v>
      </c>
      <c r="F201" t="s">
        <v>729</v>
      </c>
      <c r="G201" t="s">
        <v>697</v>
      </c>
      <c r="H201">
        <v>13508.996666666666</v>
      </c>
    </row>
    <row r="202" spans="1:8">
      <c r="A202" t="s">
        <v>205</v>
      </c>
      <c r="B202" t="s">
        <v>652</v>
      </c>
      <c r="C202" t="s">
        <v>699</v>
      </c>
      <c r="D202" t="s">
        <v>217</v>
      </c>
      <c r="E202">
        <v>661185</v>
      </c>
      <c r="F202" t="s">
        <v>729</v>
      </c>
      <c r="G202" t="s">
        <v>697</v>
      </c>
      <c r="H202">
        <v>-20413</v>
      </c>
    </row>
    <row r="203" spans="1:8">
      <c r="A203" t="s">
        <v>205</v>
      </c>
      <c r="B203" t="s">
        <v>652</v>
      </c>
      <c r="C203" t="s">
        <v>695</v>
      </c>
      <c r="D203" t="s">
        <v>219</v>
      </c>
      <c r="E203">
        <v>661235</v>
      </c>
      <c r="F203" t="s">
        <v>719</v>
      </c>
      <c r="G203" t="s">
        <v>696</v>
      </c>
      <c r="H203">
        <v>25530</v>
      </c>
    </row>
    <row r="204" spans="1:8">
      <c r="A204" t="s">
        <v>205</v>
      </c>
      <c r="B204" t="s">
        <v>652</v>
      </c>
      <c r="C204" t="s">
        <v>695</v>
      </c>
      <c r="D204" t="s">
        <v>17</v>
      </c>
      <c r="E204">
        <v>511114</v>
      </c>
      <c r="F204" t="s">
        <v>723</v>
      </c>
      <c r="G204" t="s">
        <v>697</v>
      </c>
      <c r="H204">
        <v>7777</v>
      </c>
    </row>
    <row r="205" spans="1:8">
      <c r="A205" t="s">
        <v>205</v>
      </c>
      <c r="B205" t="s">
        <v>652</v>
      </c>
      <c r="C205" t="s">
        <v>699</v>
      </c>
      <c r="D205" t="s">
        <v>22</v>
      </c>
      <c r="E205">
        <v>532263</v>
      </c>
      <c r="F205" t="s">
        <v>732</v>
      </c>
      <c r="G205" t="s">
        <v>698</v>
      </c>
      <c r="H205">
        <v>-10264</v>
      </c>
    </row>
    <row r="206" spans="1:8">
      <c r="A206" t="s">
        <v>205</v>
      </c>
      <c r="B206" t="s">
        <v>652</v>
      </c>
      <c r="C206" t="s">
        <v>699</v>
      </c>
      <c r="D206" t="s">
        <v>265</v>
      </c>
      <c r="E206">
        <v>511127</v>
      </c>
      <c r="F206" t="s">
        <v>733</v>
      </c>
      <c r="G206" t="s">
        <v>696</v>
      </c>
      <c r="H206">
        <v>-3745</v>
      </c>
    </row>
    <row r="207" spans="1:8">
      <c r="A207" t="s">
        <v>205</v>
      </c>
      <c r="B207" t="s">
        <v>652</v>
      </c>
      <c r="C207" t="s">
        <v>700</v>
      </c>
      <c r="D207" t="s">
        <v>69</v>
      </c>
      <c r="E207">
        <v>626110</v>
      </c>
      <c r="F207" t="s">
        <v>718</v>
      </c>
      <c r="G207" t="s">
        <v>697</v>
      </c>
      <c r="H207">
        <v>-3975</v>
      </c>
    </row>
    <row r="208" spans="1:8">
      <c r="A208" t="s">
        <v>205</v>
      </c>
      <c r="B208" t="s">
        <v>652</v>
      </c>
      <c r="C208" t="s">
        <v>700</v>
      </c>
      <c r="D208" t="s">
        <v>71</v>
      </c>
      <c r="E208">
        <v>661150</v>
      </c>
      <c r="F208" t="s">
        <v>734</v>
      </c>
      <c r="G208" t="s">
        <v>707</v>
      </c>
      <c r="H208">
        <v>-36465</v>
      </c>
    </row>
    <row r="209" spans="1:8">
      <c r="A209" t="s">
        <v>205</v>
      </c>
      <c r="B209" t="s">
        <v>652</v>
      </c>
      <c r="C209" t="s">
        <v>700</v>
      </c>
      <c r="D209" t="s">
        <v>30</v>
      </c>
      <c r="E209">
        <v>615130</v>
      </c>
      <c r="F209" t="s">
        <v>735</v>
      </c>
      <c r="G209" t="s">
        <v>698</v>
      </c>
      <c r="H209">
        <v>-20800</v>
      </c>
    </row>
    <row r="210" spans="1:8">
      <c r="A210" t="s">
        <v>205</v>
      </c>
      <c r="B210" t="s">
        <v>652</v>
      </c>
      <c r="C210" t="s">
        <v>706</v>
      </c>
      <c r="D210" t="s">
        <v>30</v>
      </c>
      <c r="E210">
        <v>615130</v>
      </c>
      <c r="F210" t="s">
        <v>735</v>
      </c>
      <c r="G210" t="s">
        <v>701</v>
      </c>
      <c r="H210">
        <v>51399</v>
      </c>
    </row>
    <row r="211" spans="1:8">
      <c r="A211" t="s">
        <v>205</v>
      </c>
      <c r="B211" t="s">
        <v>652</v>
      </c>
      <c r="C211" t="s">
        <v>700</v>
      </c>
      <c r="D211" t="s">
        <v>73</v>
      </c>
      <c r="E211">
        <v>661155</v>
      </c>
      <c r="F211" t="s">
        <v>720</v>
      </c>
      <c r="G211" t="s">
        <v>701</v>
      </c>
      <c r="H211">
        <v>-700</v>
      </c>
    </row>
    <row r="212" spans="1:8">
      <c r="A212" t="s">
        <v>205</v>
      </c>
      <c r="B212" t="s">
        <v>652</v>
      </c>
      <c r="C212" t="s">
        <v>700</v>
      </c>
      <c r="D212" t="s">
        <v>73</v>
      </c>
      <c r="E212">
        <v>661155</v>
      </c>
      <c r="F212" t="s">
        <v>720</v>
      </c>
      <c r="G212" t="s">
        <v>701</v>
      </c>
      <c r="H212">
        <v>-200</v>
      </c>
    </row>
    <row r="213" spans="1:8">
      <c r="A213" t="s">
        <v>205</v>
      </c>
      <c r="B213" t="s">
        <v>652</v>
      </c>
      <c r="C213" t="s">
        <v>700</v>
      </c>
      <c r="D213" t="s">
        <v>77</v>
      </c>
      <c r="E213">
        <v>661255</v>
      </c>
      <c r="F213" t="s">
        <v>721</v>
      </c>
      <c r="G213" t="s">
        <v>698</v>
      </c>
      <c r="H213">
        <v>-5000</v>
      </c>
    </row>
    <row r="214" spans="1:8">
      <c r="A214" t="s">
        <v>736</v>
      </c>
      <c r="B214" t="s">
        <v>648</v>
      </c>
      <c r="C214" t="s">
        <v>695</v>
      </c>
      <c r="D214" t="s">
        <v>18</v>
      </c>
      <c r="E214">
        <v>532051</v>
      </c>
      <c r="F214" t="s">
        <v>737</v>
      </c>
      <c r="G214" t="s">
        <v>698</v>
      </c>
      <c r="H214">
        <v>5000</v>
      </c>
    </row>
    <row r="215" spans="1:8">
      <c r="A215" t="s">
        <v>736</v>
      </c>
      <c r="B215" t="s">
        <v>648</v>
      </c>
      <c r="C215" t="s">
        <v>695</v>
      </c>
      <c r="D215" t="s">
        <v>22</v>
      </c>
      <c r="E215">
        <v>532263</v>
      </c>
      <c r="F215" t="s">
        <v>732</v>
      </c>
      <c r="G215" t="s">
        <v>698</v>
      </c>
      <c r="H215">
        <v>253446.96</v>
      </c>
    </row>
    <row r="216" spans="1:8">
      <c r="A216" t="s">
        <v>736</v>
      </c>
      <c r="B216" t="s">
        <v>648</v>
      </c>
      <c r="C216" t="s">
        <v>700</v>
      </c>
      <c r="D216" t="s">
        <v>56</v>
      </c>
      <c r="E216">
        <v>622160</v>
      </c>
      <c r="F216" t="s">
        <v>727</v>
      </c>
      <c r="G216" t="s">
        <v>698</v>
      </c>
      <c r="H216">
        <v>-7108.61</v>
      </c>
    </row>
    <row r="217" spans="1:8">
      <c r="A217" t="s">
        <v>736</v>
      </c>
      <c r="B217" t="s">
        <v>648</v>
      </c>
      <c r="C217" t="s">
        <v>700</v>
      </c>
      <c r="D217" t="s">
        <v>52</v>
      </c>
      <c r="E217">
        <v>624110</v>
      </c>
      <c r="F217" t="s">
        <v>726</v>
      </c>
      <c r="G217" t="s">
        <v>698</v>
      </c>
      <c r="H217">
        <v>-9180.0400000000009</v>
      </c>
    </row>
    <row r="218" spans="1:8">
      <c r="A218" t="s">
        <v>736</v>
      </c>
      <c r="B218" t="s">
        <v>648</v>
      </c>
      <c r="C218" t="s">
        <v>700</v>
      </c>
      <c r="D218" t="s">
        <v>62</v>
      </c>
      <c r="E218">
        <v>661140</v>
      </c>
      <c r="F218" t="s">
        <v>738</v>
      </c>
      <c r="G218" t="s">
        <v>698</v>
      </c>
      <c r="H218">
        <v>-8119.42</v>
      </c>
    </row>
    <row r="219" spans="1:8">
      <c r="A219" t="s">
        <v>736</v>
      </c>
      <c r="B219" t="s">
        <v>648</v>
      </c>
      <c r="C219" t="s">
        <v>702</v>
      </c>
      <c r="D219" t="s">
        <v>65</v>
      </c>
      <c r="E219">
        <v>661145</v>
      </c>
      <c r="F219" t="s">
        <v>725</v>
      </c>
      <c r="G219" t="s">
        <v>698</v>
      </c>
      <c r="H219">
        <v>6012.28</v>
      </c>
    </row>
    <row r="220" spans="1:8">
      <c r="A220" t="s">
        <v>736</v>
      </c>
      <c r="B220" t="s">
        <v>648</v>
      </c>
      <c r="C220" t="s">
        <v>702</v>
      </c>
      <c r="D220" t="s">
        <v>221</v>
      </c>
      <c r="E220">
        <v>661170</v>
      </c>
      <c r="F220" t="s">
        <v>722</v>
      </c>
      <c r="G220" t="s">
        <v>698</v>
      </c>
      <c r="H220">
        <v>7649.31</v>
      </c>
    </row>
    <row r="221" spans="1:8">
      <c r="A221" t="s">
        <v>736</v>
      </c>
      <c r="B221" t="s">
        <v>648</v>
      </c>
      <c r="C221" t="s">
        <v>702</v>
      </c>
      <c r="D221" t="s">
        <v>67</v>
      </c>
      <c r="E221">
        <v>661200</v>
      </c>
      <c r="F221" t="s">
        <v>739</v>
      </c>
      <c r="G221" t="s">
        <v>698</v>
      </c>
      <c r="H221">
        <v>7583.15</v>
      </c>
    </row>
    <row r="222" spans="1:8">
      <c r="A222" t="s">
        <v>736</v>
      </c>
      <c r="B222" t="s">
        <v>648</v>
      </c>
      <c r="C222" t="s">
        <v>700</v>
      </c>
      <c r="D222" t="s">
        <v>73</v>
      </c>
      <c r="E222">
        <v>661155</v>
      </c>
      <c r="F222" t="s">
        <v>720</v>
      </c>
      <c r="G222" t="s">
        <v>698</v>
      </c>
      <c r="H222">
        <v>-15547.16</v>
      </c>
    </row>
    <row r="223" spans="1:8">
      <c r="A223" t="s">
        <v>736</v>
      </c>
      <c r="B223" t="s">
        <v>648</v>
      </c>
      <c r="C223" t="s">
        <v>699</v>
      </c>
      <c r="D223" t="s">
        <v>216</v>
      </c>
      <c r="E223">
        <v>661230</v>
      </c>
      <c r="F223" t="s">
        <v>740</v>
      </c>
      <c r="G223" t="s">
        <v>697</v>
      </c>
      <c r="H223">
        <v>-60000</v>
      </c>
    </row>
    <row r="224" spans="1:8">
      <c r="A224" t="s">
        <v>736</v>
      </c>
      <c r="B224" t="s">
        <v>648</v>
      </c>
      <c r="C224" t="s">
        <v>695</v>
      </c>
      <c r="D224" t="s">
        <v>219</v>
      </c>
      <c r="E224">
        <v>661235</v>
      </c>
      <c r="F224" t="s">
        <v>719</v>
      </c>
      <c r="G224" t="s">
        <v>696</v>
      </c>
      <c r="H224">
        <v>20469</v>
      </c>
    </row>
    <row r="225" spans="1:8">
      <c r="A225" t="s">
        <v>278</v>
      </c>
      <c r="B225" t="s">
        <v>647</v>
      </c>
      <c r="C225" t="s">
        <v>700</v>
      </c>
      <c r="D225" t="s">
        <v>26</v>
      </c>
      <c r="E225">
        <v>615100</v>
      </c>
      <c r="F225" t="s">
        <v>741</v>
      </c>
      <c r="G225" t="s">
        <v>696</v>
      </c>
      <c r="H225">
        <v>-60027.05</v>
      </c>
    </row>
    <row r="226" spans="1:8">
      <c r="A226" t="s">
        <v>278</v>
      </c>
      <c r="B226" t="s">
        <v>647</v>
      </c>
      <c r="C226" t="s">
        <v>700</v>
      </c>
      <c r="D226" t="s">
        <v>30</v>
      </c>
      <c r="E226">
        <v>615130</v>
      </c>
      <c r="F226" t="s">
        <v>735</v>
      </c>
      <c r="G226" t="s">
        <v>698</v>
      </c>
      <c r="H226">
        <v>-3764.36</v>
      </c>
    </row>
    <row r="227" spans="1:8">
      <c r="A227" t="s">
        <v>278</v>
      </c>
      <c r="B227" t="s">
        <v>647</v>
      </c>
      <c r="C227" t="s">
        <v>700</v>
      </c>
      <c r="D227" t="s">
        <v>32</v>
      </c>
      <c r="E227">
        <v>615120</v>
      </c>
      <c r="F227" t="s">
        <v>742</v>
      </c>
      <c r="G227" t="s">
        <v>698</v>
      </c>
      <c r="H227">
        <v>-918.03</v>
      </c>
    </row>
    <row r="228" spans="1:8">
      <c r="A228" t="s">
        <v>278</v>
      </c>
      <c r="B228" t="s">
        <v>647</v>
      </c>
      <c r="C228" t="s">
        <v>700</v>
      </c>
      <c r="D228" t="s">
        <v>34</v>
      </c>
      <c r="E228">
        <v>615140</v>
      </c>
      <c r="F228" t="s">
        <v>743</v>
      </c>
      <c r="G228" t="s">
        <v>698</v>
      </c>
      <c r="H228">
        <v>-2027.21</v>
      </c>
    </row>
    <row r="229" spans="1:8">
      <c r="A229" t="s">
        <v>278</v>
      </c>
      <c r="B229" t="s">
        <v>647</v>
      </c>
      <c r="C229" t="s">
        <v>700</v>
      </c>
      <c r="D229" t="s">
        <v>26</v>
      </c>
      <c r="E229">
        <v>615100</v>
      </c>
      <c r="F229" t="s">
        <v>741</v>
      </c>
      <c r="G229" t="s">
        <v>696</v>
      </c>
      <c r="H229">
        <v>-33121.56</v>
      </c>
    </row>
    <row r="230" spans="1:8">
      <c r="A230" t="s">
        <v>278</v>
      </c>
      <c r="B230" t="s">
        <v>647</v>
      </c>
      <c r="C230" t="s">
        <v>700</v>
      </c>
      <c r="D230" t="s">
        <v>30</v>
      </c>
      <c r="E230">
        <v>615130</v>
      </c>
      <c r="F230" t="s">
        <v>735</v>
      </c>
      <c r="G230" t="s">
        <v>696</v>
      </c>
      <c r="H230">
        <v>-1541.73</v>
      </c>
    </row>
    <row r="231" spans="1:8">
      <c r="A231" t="s">
        <v>278</v>
      </c>
      <c r="B231" t="s">
        <v>647</v>
      </c>
      <c r="C231" t="s">
        <v>700</v>
      </c>
      <c r="D231" t="s">
        <v>32</v>
      </c>
      <c r="E231">
        <v>615120</v>
      </c>
      <c r="F231" t="s">
        <v>742</v>
      </c>
      <c r="G231" t="s">
        <v>696</v>
      </c>
      <c r="H231">
        <v>-983.93</v>
      </c>
    </row>
    <row r="232" spans="1:8">
      <c r="A232" t="s">
        <v>278</v>
      </c>
      <c r="B232" t="s">
        <v>647</v>
      </c>
      <c r="C232" t="s">
        <v>700</v>
      </c>
      <c r="D232" t="s">
        <v>34</v>
      </c>
      <c r="E232">
        <v>615140</v>
      </c>
      <c r="F232" t="s">
        <v>743</v>
      </c>
      <c r="G232" t="s">
        <v>696</v>
      </c>
      <c r="H232">
        <v>-4059.41</v>
      </c>
    </row>
    <row r="233" spans="1:8">
      <c r="A233" t="s">
        <v>278</v>
      </c>
      <c r="B233" t="s">
        <v>647</v>
      </c>
      <c r="C233" t="s">
        <v>700</v>
      </c>
      <c r="D233" t="s">
        <v>52</v>
      </c>
      <c r="E233">
        <v>624110</v>
      </c>
      <c r="F233" t="s">
        <v>726</v>
      </c>
      <c r="G233" t="s">
        <v>698</v>
      </c>
      <c r="H233">
        <v>-5240.38</v>
      </c>
    </row>
    <row r="234" spans="1:8">
      <c r="A234" t="s">
        <v>278</v>
      </c>
      <c r="B234" t="s">
        <v>647</v>
      </c>
      <c r="C234" t="s">
        <v>700</v>
      </c>
      <c r="D234" t="s">
        <v>60</v>
      </c>
      <c r="E234">
        <v>615150</v>
      </c>
      <c r="F234" t="s">
        <v>744</v>
      </c>
      <c r="G234" t="s">
        <v>698</v>
      </c>
      <c r="H234">
        <v>-6921.75</v>
      </c>
    </row>
    <row r="235" spans="1:8">
      <c r="A235" t="s">
        <v>278</v>
      </c>
      <c r="B235" t="s">
        <v>647</v>
      </c>
      <c r="C235" t="s">
        <v>702</v>
      </c>
      <c r="D235" t="s">
        <v>65</v>
      </c>
      <c r="E235">
        <v>661145</v>
      </c>
      <c r="F235" t="s">
        <v>725</v>
      </c>
      <c r="G235" t="s">
        <v>698</v>
      </c>
      <c r="H235">
        <v>27860.2</v>
      </c>
    </row>
    <row r="236" spans="1:8">
      <c r="A236" t="s">
        <v>278</v>
      </c>
      <c r="B236" t="s">
        <v>647</v>
      </c>
      <c r="C236" t="s">
        <v>702</v>
      </c>
      <c r="D236" t="s">
        <v>65</v>
      </c>
      <c r="E236">
        <v>661145</v>
      </c>
      <c r="F236" t="s">
        <v>725</v>
      </c>
      <c r="G236" t="s">
        <v>698</v>
      </c>
      <c r="H236">
        <v>11487.3</v>
      </c>
    </row>
    <row r="237" spans="1:8">
      <c r="A237" t="s">
        <v>278</v>
      </c>
      <c r="B237" t="s">
        <v>647</v>
      </c>
      <c r="C237" t="s">
        <v>695</v>
      </c>
      <c r="D237" t="s">
        <v>745</v>
      </c>
      <c r="E237">
        <v>511113</v>
      </c>
      <c r="F237" t="s">
        <v>746</v>
      </c>
      <c r="G237" t="s">
        <v>696</v>
      </c>
      <c r="H237">
        <v>12304.98</v>
      </c>
    </row>
    <row r="238" spans="1:8">
      <c r="A238" t="s">
        <v>278</v>
      </c>
      <c r="B238" t="s">
        <v>647</v>
      </c>
      <c r="C238" t="s">
        <v>695</v>
      </c>
      <c r="D238" t="s">
        <v>219</v>
      </c>
      <c r="E238">
        <v>661235</v>
      </c>
      <c r="F238" t="s">
        <v>719</v>
      </c>
      <c r="G238" t="s">
        <v>696</v>
      </c>
      <c r="H238">
        <v>2625</v>
      </c>
    </row>
    <row r="239" spans="1:8">
      <c r="A239" t="s">
        <v>747</v>
      </c>
      <c r="B239" t="s">
        <v>644</v>
      </c>
      <c r="C239" t="s">
        <v>695</v>
      </c>
      <c r="D239" t="s">
        <v>219</v>
      </c>
      <c r="E239">
        <v>661235</v>
      </c>
      <c r="F239" t="s">
        <v>719</v>
      </c>
      <c r="G239" t="s">
        <v>696</v>
      </c>
      <c r="H239">
        <v>38525</v>
      </c>
    </row>
    <row r="240" spans="1:8">
      <c r="A240" t="s">
        <v>747</v>
      </c>
      <c r="B240" t="s">
        <v>644</v>
      </c>
      <c r="C240" t="s">
        <v>699</v>
      </c>
      <c r="D240" t="s">
        <v>748</v>
      </c>
      <c r="E240">
        <v>532060</v>
      </c>
      <c r="F240" t="s">
        <v>730</v>
      </c>
      <c r="G240" t="s">
        <v>698</v>
      </c>
      <c r="H240">
        <v>-26556</v>
      </c>
    </row>
    <row r="241" spans="1:8">
      <c r="A241" t="s">
        <v>747</v>
      </c>
      <c r="B241" t="s">
        <v>644</v>
      </c>
      <c r="C241" t="s">
        <v>699</v>
      </c>
      <c r="D241" t="s">
        <v>251</v>
      </c>
      <c r="E241">
        <v>532060</v>
      </c>
      <c r="F241" t="s">
        <v>730</v>
      </c>
      <c r="G241" t="s">
        <v>698</v>
      </c>
      <c r="H241">
        <v>-6875</v>
      </c>
    </row>
    <row r="242" spans="1:8">
      <c r="A242" t="s">
        <v>747</v>
      </c>
      <c r="B242" t="s">
        <v>644</v>
      </c>
      <c r="C242" t="s">
        <v>699</v>
      </c>
      <c r="D242" t="s">
        <v>251</v>
      </c>
      <c r="E242">
        <v>532060</v>
      </c>
      <c r="F242" t="s">
        <v>730</v>
      </c>
      <c r="G242" t="s">
        <v>698</v>
      </c>
      <c r="H242">
        <v>-5855</v>
      </c>
    </row>
    <row r="243" spans="1:8">
      <c r="A243" t="s">
        <v>747</v>
      </c>
      <c r="B243" t="s">
        <v>644</v>
      </c>
      <c r="C243" t="s">
        <v>699</v>
      </c>
      <c r="D243" t="s">
        <v>21</v>
      </c>
      <c r="E243">
        <v>511115</v>
      </c>
      <c r="F243" t="s">
        <v>749</v>
      </c>
      <c r="G243" t="s">
        <v>698</v>
      </c>
      <c r="H243">
        <v>-21610</v>
      </c>
    </row>
    <row r="244" spans="1:8">
      <c r="A244" t="s">
        <v>747</v>
      </c>
      <c r="B244" t="s">
        <v>644</v>
      </c>
      <c r="C244" t="s">
        <v>699</v>
      </c>
      <c r="D244" t="s">
        <v>18</v>
      </c>
      <c r="E244">
        <v>532051</v>
      </c>
      <c r="F244" t="s">
        <v>737</v>
      </c>
      <c r="G244" t="s">
        <v>698</v>
      </c>
      <c r="H244">
        <v>-23406.59</v>
      </c>
    </row>
    <row r="245" spans="1:8">
      <c r="A245" t="s">
        <v>747</v>
      </c>
      <c r="B245" t="s">
        <v>644</v>
      </c>
      <c r="C245" t="s">
        <v>702</v>
      </c>
      <c r="D245" t="s">
        <v>77</v>
      </c>
      <c r="E245">
        <v>661255</v>
      </c>
      <c r="F245" t="s">
        <v>721</v>
      </c>
      <c r="G245" t="s">
        <v>697</v>
      </c>
      <c r="H245">
        <v>2880</v>
      </c>
    </row>
    <row r="246" spans="1:8">
      <c r="A246" t="s">
        <v>747</v>
      </c>
      <c r="B246" t="s">
        <v>644</v>
      </c>
      <c r="C246" t="s">
        <v>702</v>
      </c>
      <c r="D246" t="s">
        <v>77</v>
      </c>
      <c r="E246">
        <v>661255</v>
      </c>
      <c r="F246" t="s">
        <v>721</v>
      </c>
      <c r="G246" t="s">
        <v>697</v>
      </c>
      <c r="H246">
        <v>576.57000000000005</v>
      </c>
    </row>
    <row r="247" spans="1:8">
      <c r="A247" t="s">
        <v>747</v>
      </c>
      <c r="B247" t="s">
        <v>644</v>
      </c>
      <c r="C247" t="s">
        <v>702</v>
      </c>
      <c r="D247" t="s">
        <v>77</v>
      </c>
      <c r="E247">
        <v>661255</v>
      </c>
      <c r="F247" t="s">
        <v>721</v>
      </c>
      <c r="G247" t="s">
        <v>697</v>
      </c>
      <c r="H247">
        <v>136.94999999999999</v>
      </c>
    </row>
    <row r="248" spans="1:8">
      <c r="A248" t="s">
        <v>747</v>
      </c>
      <c r="B248" t="s">
        <v>644</v>
      </c>
      <c r="C248" t="s">
        <v>702</v>
      </c>
      <c r="D248" t="s">
        <v>77</v>
      </c>
      <c r="E248">
        <v>661255</v>
      </c>
      <c r="F248" t="s">
        <v>721</v>
      </c>
      <c r="G248" t="s">
        <v>697</v>
      </c>
      <c r="H248">
        <v>432</v>
      </c>
    </row>
    <row r="249" spans="1:8">
      <c r="A249" t="s">
        <v>747</v>
      </c>
      <c r="B249" t="s">
        <v>644</v>
      </c>
      <c r="C249" t="s">
        <v>702</v>
      </c>
      <c r="D249" t="s">
        <v>77</v>
      </c>
      <c r="E249">
        <v>661255</v>
      </c>
      <c r="F249" t="s">
        <v>721</v>
      </c>
      <c r="G249" t="s">
        <v>697</v>
      </c>
      <c r="H249">
        <v>86.48</v>
      </c>
    </row>
    <row r="250" spans="1:8">
      <c r="A250" t="s">
        <v>747</v>
      </c>
      <c r="B250" t="s">
        <v>644</v>
      </c>
      <c r="C250" t="s">
        <v>702</v>
      </c>
      <c r="D250" t="s">
        <v>77</v>
      </c>
      <c r="E250">
        <v>661255</v>
      </c>
      <c r="F250" t="s">
        <v>721</v>
      </c>
      <c r="G250" t="s">
        <v>697</v>
      </c>
      <c r="H250">
        <v>520</v>
      </c>
    </row>
    <row r="251" spans="1:8">
      <c r="A251" t="s">
        <v>747</v>
      </c>
      <c r="B251" t="s">
        <v>644</v>
      </c>
      <c r="C251" t="s">
        <v>702</v>
      </c>
      <c r="D251" t="s">
        <v>62</v>
      </c>
      <c r="E251">
        <v>661140</v>
      </c>
      <c r="F251" t="s">
        <v>738</v>
      </c>
      <c r="G251" t="s">
        <v>698</v>
      </c>
      <c r="H251">
        <v>6428</v>
      </c>
    </row>
    <row r="252" spans="1:8">
      <c r="A252" t="s">
        <v>747</v>
      </c>
      <c r="B252" t="s">
        <v>644</v>
      </c>
      <c r="C252" t="s">
        <v>702</v>
      </c>
      <c r="D252" t="s">
        <v>65</v>
      </c>
      <c r="E252">
        <v>661145</v>
      </c>
      <c r="F252" t="s">
        <v>725</v>
      </c>
      <c r="G252" t="s">
        <v>698</v>
      </c>
      <c r="H252">
        <v>12212.25</v>
      </c>
    </row>
    <row r="253" spans="1:8">
      <c r="A253" t="s">
        <v>747</v>
      </c>
      <c r="B253" t="s">
        <v>644</v>
      </c>
      <c r="C253" t="s">
        <v>702</v>
      </c>
      <c r="D253" t="s">
        <v>65</v>
      </c>
      <c r="E253">
        <v>661145</v>
      </c>
      <c r="F253" t="s">
        <v>725</v>
      </c>
      <c r="G253" t="s">
        <v>698</v>
      </c>
      <c r="H253">
        <v>13310.4</v>
      </c>
    </row>
    <row r="254" spans="1:8">
      <c r="A254" t="s">
        <v>747</v>
      </c>
      <c r="B254" t="s">
        <v>644</v>
      </c>
      <c r="C254" t="s">
        <v>702</v>
      </c>
      <c r="D254" t="s">
        <v>65</v>
      </c>
      <c r="E254">
        <v>661145</v>
      </c>
      <c r="F254" t="s">
        <v>725</v>
      </c>
      <c r="G254" t="s">
        <v>698</v>
      </c>
      <c r="H254">
        <v>28221.5</v>
      </c>
    </row>
    <row r="255" spans="1:8">
      <c r="A255" t="s">
        <v>747</v>
      </c>
      <c r="B255" t="s">
        <v>644</v>
      </c>
      <c r="C255" t="s">
        <v>702</v>
      </c>
      <c r="D255" t="s">
        <v>65</v>
      </c>
      <c r="E255">
        <v>661145</v>
      </c>
      <c r="F255" t="s">
        <v>725</v>
      </c>
      <c r="G255" t="s">
        <v>698</v>
      </c>
      <c r="H255">
        <v>28432.85</v>
      </c>
    </row>
    <row r="256" spans="1:8">
      <c r="A256" t="s">
        <v>747</v>
      </c>
      <c r="B256" t="s">
        <v>644</v>
      </c>
      <c r="C256" t="s">
        <v>702</v>
      </c>
      <c r="D256" t="s">
        <v>65</v>
      </c>
      <c r="E256">
        <v>661145</v>
      </c>
      <c r="F256" t="s">
        <v>725</v>
      </c>
      <c r="G256" t="s">
        <v>698</v>
      </c>
      <c r="H256">
        <v>55148.45</v>
      </c>
    </row>
    <row r="257" spans="1:8">
      <c r="A257" t="s">
        <v>747</v>
      </c>
      <c r="B257" t="s">
        <v>644</v>
      </c>
      <c r="C257" t="s">
        <v>700</v>
      </c>
      <c r="D257" t="s">
        <v>56</v>
      </c>
      <c r="E257">
        <v>622160</v>
      </c>
      <c r="F257" t="s">
        <v>727</v>
      </c>
      <c r="G257" t="s">
        <v>698</v>
      </c>
      <c r="H257">
        <v>-12727.36</v>
      </c>
    </row>
    <row r="258" spans="1:8">
      <c r="A258" t="s">
        <v>747</v>
      </c>
      <c r="B258" t="s">
        <v>644</v>
      </c>
      <c r="C258" t="s">
        <v>700</v>
      </c>
      <c r="D258" t="s">
        <v>73</v>
      </c>
      <c r="E258">
        <v>661155</v>
      </c>
      <c r="F258" t="s">
        <v>720</v>
      </c>
      <c r="G258" t="s">
        <v>698</v>
      </c>
      <c r="H258">
        <v>-31330.26</v>
      </c>
    </row>
    <row r="259" spans="1:8">
      <c r="A259" t="s">
        <v>747</v>
      </c>
      <c r="B259" t="s">
        <v>644</v>
      </c>
      <c r="C259" t="s">
        <v>700</v>
      </c>
      <c r="D259" t="s">
        <v>69</v>
      </c>
      <c r="E259">
        <v>626110</v>
      </c>
      <c r="F259" t="s">
        <v>718</v>
      </c>
      <c r="G259" t="s">
        <v>697</v>
      </c>
      <c r="H259">
        <v>-2760</v>
      </c>
    </row>
    <row r="260" spans="1:8">
      <c r="A260" t="s">
        <v>747</v>
      </c>
      <c r="B260" t="s">
        <v>644</v>
      </c>
      <c r="C260" t="s">
        <v>700</v>
      </c>
      <c r="D260" t="s">
        <v>69</v>
      </c>
      <c r="E260">
        <v>626110</v>
      </c>
      <c r="F260" t="s">
        <v>718</v>
      </c>
      <c r="G260" t="s">
        <v>697</v>
      </c>
      <c r="H260">
        <v>-357.36</v>
      </c>
    </row>
    <row r="261" spans="1:8">
      <c r="A261" t="s">
        <v>747</v>
      </c>
      <c r="B261" t="s">
        <v>644</v>
      </c>
      <c r="C261" t="s">
        <v>699</v>
      </c>
      <c r="D261" t="s">
        <v>216</v>
      </c>
      <c r="E261">
        <v>661230</v>
      </c>
      <c r="F261" t="s">
        <v>740</v>
      </c>
      <c r="G261" t="s">
        <v>697</v>
      </c>
      <c r="H261">
        <v>-5630</v>
      </c>
    </row>
    <row r="262" spans="1:8">
      <c r="A262" t="s">
        <v>747</v>
      </c>
      <c r="B262" t="s">
        <v>644</v>
      </c>
      <c r="C262" t="s">
        <v>699</v>
      </c>
      <c r="D262" t="s">
        <v>265</v>
      </c>
      <c r="E262">
        <v>511127</v>
      </c>
      <c r="F262" t="s">
        <v>733</v>
      </c>
      <c r="G262" t="s">
        <v>696</v>
      </c>
      <c r="H262">
        <v>-9569</v>
      </c>
    </row>
    <row r="263" spans="1:8">
      <c r="A263" t="s">
        <v>245</v>
      </c>
      <c r="B263" t="s">
        <v>646</v>
      </c>
      <c r="C263" t="s">
        <v>700</v>
      </c>
      <c r="D263" t="s">
        <v>28</v>
      </c>
      <c r="E263">
        <v>615180</v>
      </c>
      <c r="F263" t="s">
        <v>750</v>
      </c>
      <c r="G263" t="s">
        <v>698</v>
      </c>
      <c r="H263">
        <v>-5244</v>
      </c>
    </row>
    <row r="264" spans="1:8">
      <c r="A264" t="s">
        <v>245</v>
      </c>
      <c r="B264" t="s">
        <v>646</v>
      </c>
      <c r="C264" t="s">
        <v>700</v>
      </c>
      <c r="D264" t="s">
        <v>32</v>
      </c>
      <c r="E264">
        <v>615120</v>
      </c>
      <c r="F264" t="s">
        <v>742</v>
      </c>
      <c r="G264" t="s">
        <v>698</v>
      </c>
      <c r="H264">
        <v>-6986.76</v>
      </c>
    </row>
    <row r="265" spans="1:8">
      <c r="A265" t="s">
        <v>245</v>
      </c>
      <c r="B265" t="s">
        <v>646</v>
      </c>
      <c r="C265" t="s">
        <v>700</v>
      </c>
      <c r="D265" t="s">
        <v>40</v>
      </c>
      <c r="E265">
        <v>619220</v>
      </c>
      <c r="F265" t="s">
        <v>751</v>
      </c>
      <c r="G265" t="s">
        <v>698</v>
      </c>
      <c r="H265">
        <v>-11413.42</v>
      </c>
    </row>
    <row r="266" spans="1:8">
      <c r="A266" t="s">
        <v>245</v>
      </c>
      <c r="B266" t="s">
        <v>646</v>
      </c>
      <c r="C266" t="s">
        <v>700</v>
      </c>
      <c r="D266" t="s">
        <v>48</v>
      </c>
      <c r="E266">
        <v>621111</v>
      </c>
      <c r="F266" t="s">
        <v>752</v>
      </c>
      <c r="G266" t="s">
        <v>698</v>
      </c>
      <c r="H266">
        <v>-15104.95</v>
      </c>
    </row>
    <row r="267" spans="1:8">
      <c r="A267" t="s">
        <v>245</v>
      </c>
      <c r="B267" t="s">
        <v>646</v>
      </c>
      <c r="C267" t="s">
        <v>700</v>
      </c>
      <c r="D267" t="s">
        <v>52</v>
      </c>
      <c r="E267">
        <v>624110</v>
      </c>
      <c r="F267" t="s">
        <v>726</v>
      </c>
      <c r="G267" t="s">
        <v>698</v>
      </c>
      <c r="H267">
        <v>-31855.02</v>
      </c>
    </row>
    <row r="268" spans="1:8">
      <c r="A268" t="s">
        <v>245</v>
      </c>
      <c r="B268" t="s">
        <v>646</v>
      </c>
      <c r="C268" t="s">
        <v>700</v>
      </c>
      <c r="D268" t="s">
        <v>56</v>
      </c>
      <c r="E268">
        <v>622160</v>
      </c>
      <c r="F268" t="s">
        <v>727</v>
      </c>
      <c r="G268" t="s">
        <v>698</v>
      </c>
      <c r="H268">
        <v>-20370</v>
      </c>
    </row>
    <row r="269" spans="1:8">
      <c r="A269" t="s">
        <v>245</v>
      </c>
      <c r="B269" t="s">
        <v>646</v>
      </c>
      <c r="C269" t="s">
        <v>700</v>
      </c>
      <c r="D269" t="s">
        <v>60</v>
      </c>
      <c r="E269">
        <v>615150</v>
      </c>
      <c r="F269" t="s">
        <v>744</v>
      </c>
      <c r="G269" t="s">
        <v>698</v>
      </c>
      <c r="H269">
        <v>-14241.75</v>
      </c>
    </row>
    <row r="270" spans="1:8">
      <c r="A270" t="s">
        <v>245</v>
      </c>
      <c r="B270" t="s">
        <v>646</v>
      </c>
      <c r="C270" t="s">
        <v>700</v>
      </c>
      <c r="D270" t="s">
        <v>77</v>
      </c>
      <c r="E270">
        <v>661255</v>
      </c>
      <c r="F270" t="s">
        <v>721</v>
      </c>
      <c r="G270" t="s">
        <v>698</v>
      </c>
      <c r="H270">
        <v>-7000</v>
      </c>
    </row>
    <row r="271" spans="1:8">
      <c r="A271" t="s">
        <v>245</v>
      </c>
      <c r="B271" t="s">
        <v>646</v>
      </c>
      <c r="C271" t="s">
        <v>700</v>
      </c>
      <c r="D271" t="s">
        <v>77</v>
      </c>
      <c r="E271">
        <v>661255</v>
      </c>
      <c r="F271" t="s">
        <v>721</v>
      </c>
      <c r="G271" t="s">
        <v>698</v>
      </c>
      <c r="H271">
        <v>-8419</v>
      </c>
    </row>
    <row r="272" spans="1:8">
      <c r="A272" t="s">
        <v>245</v>
      </c>
      <c r="B272" t="s">
        <v>646</v>
      </c>
      <c r="C272" t="s">
        <v>700</v>
      </c>
      <c r="D272" t="s">
        <v>221</v>
      </c>
      <c r="E272">
        <v>661170</v>
      </c>
      <c r="F272" t="s">
        <v>722</v>
      </c>
      <c r="G272" t="s">
        <v>698</v>
      </c>
      <c r="H272">
        <v>-34021.56</v>
      </c>
    </row>
    <row r="273" spans="1:8">
      <c r="A273" t="s">
        <v>245</v>
      </c>
      <c r="B273" t="s">
        <v>646</v>
      </c>
      <c r="C273" t="s">
        <v>702</v>
      </c>
      <c r="D273" t="s">
        <v>62</v>
      </c>
      <c r="E273">
        <v>661140</v>
      </c>
      <c r="F273" t="s">
        <v>738</v>
      </c>
      <c r="G273" t="s">
        <v>698</v>
      </c>
      <c r="H273">
        <v>368608.93</v>
      </c>
    </row>
    <row r="274" spans="1:8">
      <c r="A274" t="s">
        <v>245</v>
      </c>
      <c r="B274" t="s">
        <v>646</v>
      </c>
      <c r="C274" t="s">
        <v>699</v>
      </c>
      <c r="D274" t="s">
        <v>21</v>
      </c>
      <c r="E274">
        <v>511115</v>
      </c>
      <c r="F274" t="s">
        <v>749</v>
      </c>
      <c r="G274" t="s">
        <v>698</v>
      </c>
      <c r="H274">
        <v>-673698.22</v>
      </c>
    </row>
    <row r="275" spans="1:8">
      <c r="A275" t="s">
        <v>245</v>
      </c>
      <c r="B275" t="s">
        <v>646</v>
      </c>
      <c r="C275" t="s">
        <v>695</v>
      </c>
      <c r="D275" t="s">
        <v>16</v>
      </c>
      <c r="E275">
        <v>511113</v>
      </c>
      <c r="F275" t="s">
        <v>746</v>
      </c>
      <c r="G275" t="s">
        <v>696</v>
      </c>
      <c r="H275">
        <v>32165</v>
      </c>
    </row>
    <row r="276" spans="1:8">
      <c r="A276" t="s">
        <v>245</v>
      </c>
      <c r="B276" t="s">
        <v>646</v>
      </c>
      <c r="C276" t="s">
        <v>695</v>
      </c>
      <c r="D276" t="s">
        <v>219</v>
      </c>
      <c r="E276">
        <v>661235</v>
      </c>
      <c r="F276" t="s">
        <v>719</v>
      </c>
      <c r="G276" t="s">
        <v>696</v>
      </c>
      <c r="H276">
        <v>15814</v>
      </c>
    </row>
    <row r="277" spans="1:8">
      <c r="A277" t="s">
        <v>245</v>
      </c>
      <c r="B277" t="s">
        <v>646</v>
      </c>
      <c r="C277" t="s">
        <v>695</v>
      </c>
      <c r="D277" t="s">
        <v>18</v>
      </c>
      <c r="E277">
        <v>532051</v>
      </c>
      <c r="F277" t="s">
        <v>737</v>
      </c>
      <c r="G277" t="s">
        <v>698</v>
      </c>
      <c r="H277">
        <v>38708.94</v>
      </c>
    </row>
    <row r="278" spans="1:8">
      <c r="A278" t="s">
        <v>245</v>
      </c>
      <c r="B278" t="s">
        <v>646</v>
      </c>
      <c r="C278" t="s">
        <v>706</v>
      </c>
      <c r="D278" t="s">
        <v>48</v>
      </c>
      <c r="E278">
        <v>621111</v>
      </c>
      <c r="F278" t="s">
        <v>752</v>
      </c>
      <c r="G278" t="s">
        <v>698</v>
      </c>
      <c r="H278">
        <v>10734</v>
      </c>
    </row>
    <row r="279" spans="1:8">
      <c r="A279" t="s">
        <v>245</v>
      </c>
      <c r="B279" t="s">
        <v>646</v>
      </c>
      <c r="C279" t="s">
        <v>706</v>
      </c>
      <c r="D279" t="s">
        <v>221</v>
      </c>
      <c r="E279">
        <v>661170</v>
      </c>
      <c r="F279" t="s">
        <v>722</v>
      </c>
      <c r="G279" t="s">
        <v>698</v>
      </c>
      <c r="H279">
        <v>10266</v>
      </c>
    </row>
    <row r="280" spans="1:8">
      <c r="A280" t="s">
        <v>245</v>
      </c>
      <c r="B280" t="s">
        <v>646</v>
      </c>
      <c r="C280" t="s">
        <v>700</v>
      </c>
      <c r="D280" t="s">
        <v>62</v>
      </c>
      <c r="E280">
        <v>661140</v>
      </c>
      <c r="F280" t="s">
        <v>738</v>
      </c>
      <c r="G280" t="s">
        <v>698</v>
      </c>
      <c r="H280">
        <v>-10003.66</v>
      </c>
    </row>
    <row r="281" spans="1:8">
      <c r="A281" t="s">
        <v>245</v>
      </c>
      <c r="B281" t="s">
        <v>646</v>
      </c>
      <c r="C281" t="s">
        <v>700</v>
      </c>
      <c r="D281" t="s">
        <v>26</v>
      </c>
      <c r="E281">
        <v>615100</v>
      </c>
      <c r="F281" t="s">
        <v>741</v>
      </c>
      <c r="G281" t="s">
        <v>696</v>
      </c>
      <c r="H281">
        <v>-189712.1</v>
      </c>
    </row>
    <row r="282" spans="1:8">
      <c r="A282" t="s">
        <v>245</v>
      </c>
      <c r="B282" t="s">
        <v>646</v>
      </c>
      <c r="C282" t="s">
        <v>700</v>
      </c>
      <c r="D282" t="s">
        <v>26</v>
      </c>
      <c r="E282">
        <v>615100</v>
      </c>
      <c r="F282" t="s">
        <v>741</v>
      </c>
      <c r="G282" t="s">
        <v>696</v>
      </c>
      <c r="H282">
        <v>-162736.49</v>
      </c>
    </row>
    <row r="283" spans="1:8">
      <c r="A283" t="s">
        <v>245</v>
      </c>
      <c r="B283" t="s">
        <v>646</v>
      </c>
      <c r="C283" t="s">
        <v>700</v>
      </c>
      <c r="D283" t="s">
        <v>26</v>
      </c>
      <c r="E283">
        <v>615100</v>
      </c>
      <c r="F283" t="s">
        <v>741</v>
      </c>
      <c r="G283" t="s">
        <v>698</v>
      </c>
      <c r="H283">
        <v>-11300</v>
      </c>
    </row>
    <row r="284" spans="1:8">
      <c r="A284" t="s">
        <v>245</v>
      </c>
      <c r="B284" t="s">
        <v>646</v>
      </c>
      <c r="C284" t="s">
        <v>700</v>
      </c>
      <c r="D284" t="s">
        <v>30</v>
      </c>
      <c r="E284">
        <v>615130</v>
      </c>
      <c r="F284" t="s">
        <v>735</v>
      </c>
      <c r="G284" t="s">
        <v>698</v>
      </c>
      <c r="H284">
        <v>-21676.98</v>
      </c>
    </row>
    <row r="285" spans="1:8">
      <c r="A285" t="s">
        <v>245</v>
      </c>
      <c r="B285" t="s">
        <v>646</v>
      </c>
      <c r="C285" t="s">
        <v>700</v>
      </c>
      <c r="D285" t="s">
        <v>30</v>
      </c>
      <c r="E285">
        <v>615130</v>
      </c>
      <c r="F285" t="s">
        <v>735</v>
      </c>
      <c r="G285" t="s">
        <v>696</v>
      </c>
      <c r="H285">
        <v>-27734.95</v>
      </c>
    </row>
    <row r="286" spans="1:8">
      <c r="A286" t="s">
        <v>245</v>
      </c>
      <c r="B286" t="s">
        <v>646</v>
      </c>
      <c r="C286" t="s">
        <v>700</v>
      </c>
      <c r="D286" t="s">
        <v>30</v>
      </c>
      <c r="E286">
        <v>615130</v>
      </c>
      <c r="F286" t="s">
        <v>735</v>
      </c>
      <c r="G286" t="s">
        <v>698</v>
      </c>
      <c r="H286">
        <v>-28423.26</v>
      </c>
    </row>
    <row r="287" spans="1:8">
      <c r="A287" t="s">
        <v>245</v>
      </c>
      <c r="B287" t="s">
        <v>646</v>
      </c>
      <c r="C287" t="s">
        <v>700</v>
      </c>
      <c r="D287" t="s">
        <v>34</v>
      </c>
      <c r="E287">
        <v>615140</v>
      </c>
      <c r="F287" t="s">
        <v>743</v>
      </c>
      <c r="G287" t="s">
        <v>698</v>
      </c>
      <c r="H287">
        <v>-11751.8</v>
      </c>
    </row>
    <row r="288" spans="1:8">
      <c r="A288" t="s">
        <v>245</v>
      </c>
      <c r="B288" t="s">
        <v>646</v>
      </c>
      <c r="C288" t="s">
        <v>700</v>
      </c>
      <c r="D288" t="s">
        <v>34</v>
      </c>
      <c r="E288">
        <v>615140</v>
      </c>
      <c r="F288" t="s">
        <v>743</v>
      </c>
      <c r="G288" t="s">
        <v>696</v>
      </c>
      <c r="H288">
        <v>-19916.18</v>
      </c>
    </row>
    <row r="289" spans="1:8">
      <c r="A289" t="s">
        <v>245</v>
      </c>
      <c r="B289" t="s">
        <v>646</v>
      </c>
      <c r="C289" t="s">
        <v>700</v>
      </c>
      <c r="D289" t="s">
        <v>38</v>
      </c>
      <c r="E289">
        <v>611110</v>
      </c>
      <c r="F289" t="s">
        <v>753</v>
      </c>
      <c r="G289" t="s">
        <v>698</v>
      </c>
      <c r="H289">
        <v>-446.83</v>
      </c>
    </row>
    <row r="290" spans="1:8">
      <c r="A290" t="s">
        <v>245</v>
      </c>
      <c r="B290" t="s">
        <v>646</v>
      </c>
      <c r="C290" t="s">
        <v>700</v>
      </c>
      <c r="D290" t="s">
        <v>38</v>
      </c>
      <c r="E290">
        <v>611110</v>
      </c>
      <c r="F290" t="s">
        <v>753</v>
      </c>
      <c r="G290" t="s">
        <v>696</v>
      </c>
      <c r="H290">
        <v>-943.77</v>
      </c>
    </row>
    <row r="291" spans="1:8">
      <c r="A291" t="s">
        <v>245</v>
      </c>
      <c r="B291" t="s">
        <v>646</v>
      </c>
      <c r="C291" t="s">
        <v>700</v>
      </c>
      <c r="D291" t="s">
        <v>38</v>
      </c>
      <c r="E291">
        <v>611110</v>
      </c>
      <c r="F291" t="s">
        <v>753</v>
      </c>
      <c r="G291" t="s">
        <v>698</v>
      </c>
      <c r="H291">
        <v>-23617.73</v>
      </c>
    </row>
    <row r="292" spans="1:8">
      <c r="A292" t="s">
        <v>754</v>
      </c>
      <c r="B292" t="s">
        <v>643</v>
      </c>
      <c r="C292" t="s">
        <v>695</v>
      </c>
      <c r="D292" t="s">
        <v>17</v>
      </c>
      <c r="E292">
        <v>511114</v>
      </c>
      <c r="F292" t="s">
        <v>723</v>
      </c>
      <c r="G292" t="s">
        <v>697</v>
      </c>
      <c r="H292">
        <v>45255.71</v>
      </c>
    </row>
    <row r="293" spans="1:8">
      <c r="A293" t="s">
        <v>754</v>
      </c>
      <c r="B293" t="s">
        <v>643</v>
      </c>
      <c r="C293" t="s">
        <v>695</v>
      </c>
      <c r="D293" t="s">
        <v>251</v>
      </c>
      <c r="E293">
        <v>532060</v>
      </c>
      <c r="F293" t="s">
        <v>730</v>
      </c>
      <c r="G293" t="s">
        <v>755</v>
      </c>
      <c r="H293">
        <v>9950</v>
      </c>
    </row>
    <row r="294" spans="1:8">
      <c r="A294" t="s">
        <v>754</v>
      </c>
      <c r="B294" t="s">
        <v>643</v>
      </c>
      <c r="C294" t="s">
        <v>695</v>
      </c>
      <c r="D294" t="s">
        <v>251</v>
      </c>
      <c r="E294">
        <v>532060</v>
      </c>
      <c r="F294" t="s">
        <v>730</v>
      </c>
      <c r="G294" t="s">
        <v>698</v>
      </c>
      <c r="H294">
        <v>40000</v>
      </c>
    </row>
    <row r="295" spans="1:8">
      <c r="A295" t="s">
        <v>754</v>
      </c>
      <c r="B295" t="s">
        <v>643</v>
      </c>
      <c r="C295" t="s">
        <v>700</v>
      </c>
      <c r="D295" t="s">
        <v>56</v>
      </c>
      <c r="E295">
        <v>622160</v>
      </c>
      <c r="F295" t="s">
        <v>727</v>
      </c>
      <c r="G295" t="s">
        <v>707</v>
      </c>
      <c r="H295">
        <v>-50000</v>
      </c>
    </row>
    <row r="296" spans="1:8">
      <c r="A296" t="s">
        <v>754</v>
      </c>
      <c r="B296" t="s">
        <v>643</v>
      </c>
      <c r="C296" t="s">
        <v>700</v>
      </c>
      <c r="D296" t="s">
        <v>67</v>
      </c>
      <c r="E296">
        <v>661200</v>
      </c>
      <c r="F296" t="s">
        <v>739</v>
      </c>
      <c r="G296" t="s">
        <v>698</v>
      </c>
      <c r="H296">
        <v>-10000</v>
      </c>
    </row>
    <row r="297" spans="1:8">
      <c r="A297" t="s">
        <v>754</v>
      </c>
      <c r="B297" t="s">
        <v>643</v>
      </c>
      <c r="C297" t="s">
        <v>700</v>
      </c>
      <c r="D297" t="s">
        <v>75</v>
      </c>
      <c r="E297">
        <v>661160</v>
      </c>
      <c r="F297" t="s">
        <v>756</v>
      </c>
      <c r="G297" t="s">
        <v>698</v>
      </c>
      <c r="H297">
        <v>-10000</v>
      </c>
    </row>
    <row r="298" spans="1:8">
      <c r="A298" t="s">
        <v>754</v>
      </c>
      <c r="B298" t="s">
        <v>643</v>
      </c>
      <c r="C298" t="s">
        <v>700</v>
      </c>
      <c r="D298" t="s">
        <v>77</v>
      </c>
      <c r="E298">
        <v>661255</v>
      </c>
      <c r="F298" t="s">
        <v>721</v>
      </c>
      <c r="G298" t="s">
        <v>698</v>
      </c>
      <c r="H298">
        <v>-10000</v>
      </c>
    </row>
    <row r="299" spans="1:8">
      <c r="A299" t="s">
        <v>754</v>
      </c>
      <c r="B299" t="s">
        <v>643</v>
      </c>
      <c r="C299" t="s">
        <v>700</v>
      </c>
      <c r="D299" t="s">
        <v>69</v>
      </c>
      <c r="E299">
        <v>626110</v>
      </c>
      <c r="F299" t="s">
        <v>718</v>
      </c>
      <c r="G299" t="s">
        <v>697</v>
      </c>
      <c r="H299">
        <v>-7000</v>
      </c>
    </row>
    <row r="300" spans="1:8">
      <c r="A300" t="s">
        <v>754</v>
      </c>
      <c r="B300" t="s">
        <v>643</v>
      </c>
      <c r="C300" t="s">
        <v>695</v>
      </c>
      <c r="D300" t="s">
        <v>219</v>
      </c>
      <c r="E300">
        <v>661235</v>
      </c>
      <c r="F300" t="s">
        <v>719</v>
      </c>
      <c r="G300" t="s">
        <v>696</v>
      </c>
      <c r="H300">
        <v>7195</v>
      </c>
    </row>
    <row r="301" spans="1:8">
      <c r="A301" t="s">
        <v>757</v>
      </c>
      <c r="B301" t="s">
        <v>653</v>
      </c>
      <c r="C301" t="s">
        <v>700</v>
      </c>
      <c r="D301" t="s">
        <v>73</v>
      </c>
      <c r="E301">
        <v>661155</v>
      </c>
      <c r="F301" t="s">
        <v>720</v>
      </c>
      <c r="G301" t="s">
        <v>698</v>
      </c>
      <c r="H301">
        <v>-61809.1</v>
      </c>
    </row>
    <row r="302" spans="1:8">
      <c r="A302" t="s">
        <v>757</v>
      </c>
      <c r="B302" t="s">
        <v>653</v>
      </c>
      <c r="C302" t="s">
        <v>700</v>
      </c>
      <c r="D302" t="s">
        <v>52</v>
      </c>
      <c r="E302">
        <v>624110</v>
      </c>
      <c r="F302" t="s">
        <v>726</v>
      </c>
      <c r="G302" t="s">
        <v>698</v>
      </c>
      <c r="H302">
        <v>-16221.23</v>
      </c>
    </row>
    <row r="303" spans="1:8">
      <c r="A303" t="s">
        <v>757</v>
      </c>
      <c r="B303" t="s">
        <v>653</v>
      </c>
      <c r="C303" t="s">
        <v>700</v>
      </c>
      <c r="D303" t="s">
        <v>77</v>
      </c>
      <c r="E303">
        <v>661255</v>
      </c>
      <c r="F303" t="s">
        <v>721</v>
      </c>
      <c r="G303" t="s">
        <v>698</v>
      </c>
      <c r="H303">
        <v>-5267.5</v>
      </c>
    </row>
    <row r="304" spans="1:8">
      <c r="A304" t="s">
        <v>757</v>
      </c>
      <c r="B304" t="s">
        <v>653</v>
      </c>
      <c r="C304" t="s">
        <v>700</v>
      </c>
      <c r="D304" t="s">
        <v>48</v>
      </c>
      <c r="E304">
        <v>621111</v>
      </c>
      <c r="F304" t="s">
        <v>752</v>
      </c>
      <c r="G304" t="s">
        <v>698</v>
      </c>
      <c r="H304">
        <v>-10894.55</v>
      </c>
    </row>
    <row r="305" spans="1:8">
      <c r="A305" t="s">
        <v>757</v>
      </c>
      <c r="B305" t="s">
        <v>653</v>
      </c>
      <c r="C305" t="s">
        <v>700</v>
      </c>
      <c r="D305" t="s">
        <v>56</v>
      </c>
      <c r="E305">
        <v>622160</v>
      </c>
      <c r="F305" t="s">
        <v>727</v>
      </c>
      <c r="G305" t="s">
        <v>707</v>
      </c>
      <c r="H305">
        <v>-5364.85</v>
      </c>
    </row>
    <row r="306" spans="1:8">
      <c r="A306" t="s">
        <v>757</v>
      </c>
      <c r="B306" t="s">
        <v>653</v>
      </c>
      <c r="C306" t="s">
        <v>700</v>
      </c>
      <c r="D306" t="s">
        <v>56</v>
      </c>
      <c r="E306">
        <v>622160</v>
      </c>
      <c r="F306" t="s">
        <v>727</v>
      </c>
      <c r="G306" t="s">
        <v>707</v>
      </c>
      <c r="H306">
        <v>-8233.9500000000007</v>
      </c>
    </row>
    <row r="307" spans="1:8">
      <c r="A307" t="s">
        <v>757</v>
      </c>
      <c r="B307" t="s">
        <v>653</v>
      </c>
      <c r="C307" t="s">
        <v>700</v>
      </c>
      <c r="D307" t="s">
        <v>56</v>
      </c>
      <c r="E307">
        <v>622160</v>
      </c>
      <c r="F307" t="s">
        <v>727</v>
      </c>
      <c r="G307" t="s">
        <v>707</v>
      </c>
      <c r="H307">
        <v>-10000</v>
      </c>
    </row>
    <row r="308" spans="1:8">
      <c r="A308" t="s">
        <v>757</v>
      </c>
      <c r="B308" t="s">
        <v>653</v>
      </c>
      <c r="C308" t="s">
        <v>700</v>
      </c>
      <c r="D308" t="s">
        <v>54</v>
      </c>
      <c r="E308">
        <v>623180</v>
      </c>
      <c r="F308" t="s">
        <v>400</v>
      </c>
      <c r="G308" t="s">
        <v>698</v>
      </c>
      <c r="H308">
        <v>-6500</v>
      </c>
    </row>
    <row r="309" spans="1:8">
      <c r="A309" t="s">
        <v>757</v>
      </c>
      <c r="B309" t="s">
        <v>653</v>
      </c>
      <c r="C309" t="s">
        <v>700</v>
      </c>
      <c r="D309" t="s">
        <v>77</v>
      </c>
      <c r="E309">
        <v>661255</v>
      </c>
      <c r="F309" t="s">
        <v>721</v>
      </c>
      <c r="G309" t="s">
        <v>698</v>
      </c>
      <c r="H309">
        <v>-17861.16</v>
      </c>
    </row>
    <row r="310" spans="1:8">
      <c r="A310" t="s">
        <v>757</v>
      </c>
      <c r="B310" t="s">
        <v>653</v>
      </c>
      <c r="C310" t="s">
        <v>700</v>
      </c>
      <c r="D310" t="s">
        <v>75</v>
      </c>
      <c r="E310">
        <v>661160</v>
      </c>
      <c r="F310" t="s">
        <v>756</v>
      </c>
      <c r="G310" t="s">
        <v>698</v>
      </c>
      <c r="H310">
        <v>-15855.720000000001</v>
      </c>
    </row>
    <row r="311" spans="1:8">
      <c r="A311" t="s">
        <v>757</v>
      </c>
      <c r="B311" t="s">
        <v>653</v>
      </c>
      <c r="C311" t="s">
        <v>695</v>
      </c>
      <c r="D311" t="s">
        <v>219</v>
      </c>
      <c r="E311">
        <v>661235</v>
      </c>
      <c r="F311" t="s">
        <v>719</v>
      </c>
      <c r="G311" t="s">
        <v>696</v>
      </c>
      <c r="H311">
        <v>127090</v>
      </c>
    </row>
    <row r="312" spans="1:8">
      <c r="A312" t="s">
        <v>757</v>
      </c>
      <c r="B312" t="s">
        <v>653</v>
      </c>
      <c r="C312" t="s">
        <v>702</v>
      </c>
      <c r="D312" t="s">
        <v>65</v>
      </c>
      <c r="E312">
        <v>661145</v>
      </c>
      <c r="F312" t="s">
        <v>725</v>
      </c>
      <c r="G312" t="s">
        <v>698</v>
      </c>
      <c r="H312">
        <v>12050.64</v>
      </c>
    </row>
    <row r="313" spans="1:8">
      <c r="A313" t="s">
        <v>757</v>
      </c>
      <c r="B313" t="s">
        <v>653</v>
      </c>
      <c r="C313" t="s">
        <v>702</v>
      </c>
      <c r="D313" t="s">
        <v>65</v>
      </c>
      <c r="E313">
        <v>661145</v>
      </c>
      <c r="F313" t="s">
        <v>725</v>
      </c>
      <c r="G313" t="s">
        <v>698</v>
      </c>
      <c r="H313">
        <v>33103.5</v>
      </c>
    </row>
    <row r="314" spans="1:8">
      <c r="A314" t="s">
        <v>757</v>
      </c>
      <c r="B314" t="s">
        <v>653</v>
      </c>
      <c r="C314" t="s">
        <v>702</v>
      </c>
      <c r="D314" t="s">
        <v>65</v>
      </c>
      <c r="E314">
        <v>661145</v>
      </c>
      <c r="F314" t="s">
        <v>725</v>
      </c>
      <c r="G314" t="s">
        <v>698</v>
      </c>
      <c r="H314">
        <v>50727.85</v>
      </c>
    </row>
    <row r="315" spans="1:8">
      <c r="A315" t="s">
        <v>757</v>
      </c>
      <c r="B315" t="s">
        <v>653</v>
      </c>
      <c r="C315" t="s">
        <v>702</v>
      </c>
      <c r="D315" t="s">
        <v>62</v>
      </c>
      <c r="E315">
        <v>661140</v>
      </c>
      <c r="F315" t="s">
        <v>738</v>
      </c>
      <c r="G315" t="s">
        <v>698</v>
      </c>
      <c r="H315">
        <v>6126</v>
      </c>
    </row>
    <row r="316" spans="1:8">
      <c r="A316" t="s">
        <v>757</v>
      </c>
      <c r="B316" t="s">
        <v>653</v>
      </c>
      <c r="C316" t="s">
        <v>702</v>
      </c>
      <c r="D316" t="s">
        <v>62</v>
      </c>
      <c r="E316">
        <v>661140</v>
      </c>
      <c r="F316" t="s">
        <v>738</v>
      </c>
      <c r="G316" t="s">
        <v>698</v>
      </c>
      <c r="H316">
        <v>5945</v>
      </c>
    </row>
    <row r="317" spans="1:8">
      <c r="A317" t="s">
        <v>757</v>
      </c>
      <c r="B317" t="s">
        <v>653</v>
      </c>
      <c r="C317" t="s">
        <v>702</v>
      </c>
      <c r="D317" t="s">
        <v>62</v>
      </c>
      <c r="E317">
        <v>661140</v>
      </c>
      <c r="F317" t="s">
        <v>738</v>
      </c>
      <c r="G317" t="s">
        <v>698</v>
      </c>
      <c r="H317">
        <v>46156.07</v>
      </c>
    </row>
    <row r="318" spans="1:8">
      <c r="A318" t="s">
        <v>757</v>
      </c>
      <c r="B318" t="s">
        <v>653</v>
      </c>
      <c r="C318" t="s">
        <v>695</v>
      </c>
      <c r="D318" t="s">
        <v>248</v>
      </c>
      <c r="E318">
        <v>532060</v>
      </c>
      <c r="F318" t="s">
        <v>730</v>
      </c>
      <c r="G318" t="s">
        <v>698</v>
      </c>
      <c r="H318">
        <v>15222</v>
      </c>
    </row>
    <row r="319" spans="1:8">
      <c r="A319" t="s">
        <v>757</v>
      </c>
      <c r="B319" t="s">
        <v>653</v>
      </c>
      <c r="C319" t="s">
        <v>706</v>
      </c>
      <c r="D319" t="s">
        <v>48</v>
      </c>
      <c r="E319">
        <v>621111</v>
      </c>
      <c r="F319" t="s">
        <v>752</v>
      </c>
      <c r="G319" t="s">
        <v>698</v>
      </c>
      <c r="H319">
        <v>12184</v>
      </c>
    </row>
    <row r="320" spans="1:8">
      <c r="A320" t="s">
        <v>757</v>
      </c>
      <c r="B320" t="s">
        <v>653</v>
      </c>
      <c r="C320" t="s">
        <v>695</v>
      </c>
      <c r="D320" t="s">
        <v>22</v>
      </c>
      <c r="E320">
        <v>532263</v>
      </c>
      <c r="F320" t="s">
        <v>732</v>
      </c>
      <c r="G320" t="s">
        <v>698</v>
      </c>
      <c r="H320">
        <v>14544</v>
      </c>
    </row>
    <row r="321" spans="1:8">
      <c r="A321" t="s">
        <v>757</v>
      </c>
      <c r="B321" t="s">
        <v>653</v>
      </c>
      <c r="C321" t="s">
        <v>706</v>
      </c>
      <c r="D321" t="s">
        <v>58</v>
      </c>
      <c r="E321">
        <v>623160</v>
      </c>
      <c r="F321" t="s">
        <v>717</v>
      </c>
      <c r="G321" t="s">
        <v>697</v>
      </c>
      <c r="H321">
        <v>61849.120000000003</v>
      </c>
    </row>
    <row r="322" spans="1:8">
      <c r="A322" t="s">
        <v>757</v>
      </c>
      <c r="B322" t="s">
        <v>653</v>
      </c>
      <c r="C322" t="s">
        <v>702</v>
      </c>
      <c r="D322" t="s">
        <v>65</v>
      </c>
      <c r="E322">
        <v>661145</v>
      </c>
      <c r="F322" t="s">
        <v>725</v>
      </c>
      <c r="G322" t="s">
        <v>698</v>
      </c>
      <c r="H322">
        <v>7117.25</v>
      </c>
    </row>
    <row r="323" spans="1:8">
      <c r="A323" t="s">
        <v>757</v>
      </c>
      <c r="B323" t="s">
        <v>653</v>
      </c>
      <c r="C323" t="s">
        <v>702</v>
      </c>
      <c r="D323" t="s">
        <v>67</v>
      </c>
      <c r="E323">
        <v>661200</v>
      </c>
      <c r="F323" t="s">
        <v>739</v>
      </c>
      <c r="G323" t="s">
        <v>698</v>
      </c>
      <c r="H323">
        <v>22293.97</v>
      </c>
    </row>
    <row r="324" spans="1:8">
      <c r="A324" t="s">
        <v>757</v>
      </c>
      <c r="B324" t="s">
        <v>653</v>
      </c>
      <c r="C324" t="s">
        <v>702</v>
      </c>
      <c r="D324" t="s">
        <v>67</v>
      </c>
      <c r="E324">
        <v>661200</v>
      </c>
      <c r="F324" t="s">
        <v>739</v>
      </c>
      <c r="G324" t="s">
        <v>698</v>
      </c>
      <c r="H324">
        <v>10735.38</v>
      </c>
    </row>
    <row r="325" spans="1:8">
      <c r="A325" t="s">
        <v>757</v>
      </c>
      <c r="B325" t="s">
        <v>653</v>
      </c>
      <c r="C325" t="s">
        <v>702</v>
      </c>
      <c r="D325" t="s">
        <v>77</v>
      </c>
      <c r="E325">
        <v>661255</v>
      </c>
      <c r="F325" t="s">
        <v>721</v>
      </c>
      <c r="G325" t="s">
        <v>698</v>
      </c>
      <c r="H325">
        <v>3573.33</v>
      </c>
    </row>
    <row r="326" spans="1:8">
      <c r="A326" t="s">
        <v>758</v>
      </c>
      <c r="B326" t="s">
        <v>642</v>
      </c>
      <c r="C326" t="s">
        <v>695</v>
      </c>
      <c r="D326" t="s">
        <v>251</v>
      </c>
      <c r="E326">
        <v>532060</v>
      </c>
      <c r="F326" t="s">
        <v>730</v>
      </c>
      <c r="G326" t="s">
        <v>697</v>
      </c>
      <c r="H326">
        <v>297772.7</v>
      </c>
    </row>
    <row r="327" spans="1:8">
      <c r="A327" t="s">
        <v>758</v>
      </c>
      <c r="B327" t="s">
        <v>642</v>
      </c>
      <c r="C327" t="s">
        <v>695</v>
      </c>
      <c r="D327" t="s">
        <v>251</v>
      </c>
      <c r="E327">
        <v>532060</v>
      </c>
      <c r="F327" t="s">
        <v>730</v>
      </c>
      <c r="G327" t="s">
        <v>697</v>
      </c>
      <c r="H327">
        <v>14563</v>
      </c>
    </row>
    <row r="328" spans="1:8">
      <c r="A328" t="s">
        <v>758</v>
      </c>
      <c r="B328" t="s">
        <v>642</v>
      </c>
      <c r="C328" t="s">
        <v>700</v>
      </c>
      <c r="D328" t="s">
        <v>60</v>
      </c>
      <c r="E328">
        <v>615150</v>
      </c>
      <c r="F328" t="s">
        <v>744</v>
      </c>
      <c r="G328" t="s">
        <v>759</v>
      </c>
      <c r="H328">
        <v>-297772.7</v>
      </c>
    </row>
    <row r="329" spans="1:8">
      <c r="A329" t="s">
        <v>758</v>
      </c>
      <c r="B329" t="s">
        <v>642</v>
      </c>
      <c r="C329" t="s">
        <v>700</v>
      </c>
      <c r="D329" t="s">
        <v>60</v>
      </c>
      <c r="E329">
        <v>615150</v>
      </c>
      <c r="F329" t="s">
        <v>744</v>
      </c>
      <c r="G329" t="s">
        <v>759</v>
      </c>
      <c r="H329">
        <v>-14563</v>
      </c>
    </row>
    <row r="330" spans="1:8">
      <c r="A330" t="s">
        <v>758</v>
      </c>
      <c r="B330" t="s">
        <v>642</v>
      </c>
      <c r="C330" t="s">
        <v>695</v>
      </c>
      <c r="D330" t="s">
        <v>251</v>
      </c>
      <c r="E330">
        <v>532060</v>
      </c>
      <c r="F330" t="s">
        <v>730</v>
      </c>
      <c r="G330" t="s">
        <v>707</v>
      </c>
      <c r="H330">
        <v>13825</v>
      </c>
    </row>
    <row r="331" spans="1:8">
      <c r="A331" t="s">
        <v>758</v>
      </c>
      <c r="B331" t="s">
        <v>642</v>
      </c>
      <c r="C331" t="s">
        <v>695</v>
      </c>
      <c r="D331" t="s">
        <v>251</v>
      </c>
      <c r="E331">
        <v>532060</v>
      </c>
      <c r="F331" t="s">
        <v>730</v>
      </c>
      <c r="G331" t="s">
        <v>701</v>
      </c>
      <c r="H331">
        <v>16200</v>
      </c>
    </row>
    <row r="332" spans="1:8">
      <c r="A332" t="s">
        <v>758</v>
      </c>
      <c r="B332" t="s">
        <v>642</v>
      </c>
      <c r="C332" t="s">
        <v>695</v>
      </c>
      <c r="D332" t="s">
        <v>219</v>
      </c>
      <c r="E332">
        <v>661235</v>
      </c>
      <c r="F332" t="s">
        <v>719</v>
      </c>
      <c r="G332" t="s">
        <v>696</v>
      </c>
      <c r="H332">
        <v>789</v>
      </c>
    </row>
    <row r="333" spans="1:8">
      <c r="A333" t="s">
        <v>358</v>
      </c>
      <c r="B333" t="s">
        <v>645</v>
      </c>
      <c r="C333" t="s">
        <v>700</v>
      </c>
      <c r="D333" t="s">
        <v>69</v>
      </c>
      <c r="E333">
        <v>626110</v>
      </c>
      <c r="F333" t="s">
        <v>718</v>
      </c>
      <c r="G333" t="s">
        <v>697</v>
      </c>
      <c r="H333">
        <v>-18100</v>
      </c>
    </row>
    <row r="334" spans="1:8">
      <c r="A334" t="s">
        <v>358</v>
      </c>
      <c r="B334" t="s">
        <v>645</v>
      </c>
      <c r="C334" t="s">
        <v>700</v>
      </c>
      <c r="D334" t="s">
        <v>69</v>
      </c>
      <c r="E334">
        <v>626110</v>
      </c>
      <c r="F334" t="s">
        <v>718</v>
      </c>
      <c r="G334" t="s">
        <v>697</v>
      </c>
      <c r="H334">
        <v>-2760</v>
      </c>
    </row>
    <row r="335" spans="1:8">
      <c r="A335" t="s">
        <v>358</v>
      </c>
      <c r="B335" t="s">
        <v>645</v>
      </c>
      <c r="C335" t="s">
        <v>700</v>
      </c>
      <c r="D335" t="s">
        <v>56</v>
      </c>
      <c r="E335">
        <v>622160</v>
      </c>
      <c r="F335" t="s">
        <v>727</v>
      </c>
      <c r="G335" t="s">
        <v>698</v>
      </c>
      <c r="H335">
        <v>-8275</v>
      </c>
    </row>
    <row r="336" spans="1:8">
      <c r="A336" t="s">
        <v>358</v>
      </c>
      <c r="B336" t="s">
        <v>645</v>
      </c>
      <c r="C336" t="s">
        <v>700</v>
      </c>
      <c r="D336" t="s">
        <v>62</v>
      </c>
      <c r="E336">
        <v>661140</v>
      </c>
      <c r="F336" t="s">
        <v>738</v>
      </c>
      <c r="G336" t="s">
        <v>697</v>
      </c>
      <c r="H336">
        <v>-8730</v>
      </c>
    </row>
    <row r="337" spans="1:8">
      <c r="A337" t="s">
        <v>358</v>
      </c>
      <c r="B337" t="s">
        <v>645</v>
      </c>
      <c r="C337" t="s">
        <v>700</v>
      </c>
      <c r="D337" t="s">
        <v>48</v>
      </c>
      <c r="E337">
        <v>621111</v>
      </c>
      <c r="F337" t="s">
        <v>752</v>
      </c>
      <c r="G337" t="s">
        <v>697</v>
      </c>
      <c r="H337">
        <v>-1438.6</v>
      </c>
    </row>
    <row r="338" spans="1:8">
      <c r="A338" t="s">
        <v>358</v>
      </c>
      <c r="B338" t="s">
        <v>645</v>
      </c>
      <c r="C338" t="s">
        <v>695</v>
      </c>
      <c r="D338" t="s">
        <v>219</v>
      </c>
      <c r="E338">
        <v>661235</v>
      </c>
      <c r="F338" t="s">
        <v>719</v>
      </c>
      <c r="G338" t="s">
        <v>697</v>
      </c>
      <c r="H338">
        <v>79949</v>
      </c>
    </row>
    <row r="339" spans="1:8">
      <c r="A339" t="s">
        <v>358</v>
      </c>
      <c r="B339" t="s">
        <v>645</v>
      </c>
      <c r="C339" t="s">
        <v>700</v>
      </c>
      <c r="D339" t="s">
        <v>40</v>
      </c>
      <c r="E339">
        <v>619220</v>
      </c>
      <c r="F339" t="s">
        <v>751</v>
      </c>
      <c r="G339" t="s">
        <v>698</v>
      </c>
      <c r="H339">
        <v>-3124.84</v>
      </c>
    </row>
    <row r="340" spans="1:8">
      <c r="A340" t="s">
        <v>358</v>
      </c>
      <c r="B340" t="s">
        <v>645</v>
      </c>
      <c r="C340" t="s">
        <v>700</v>
      </c>
      <c r="D340" t="s">
        <v>48</v>
      </c>
      <c r="E340">
        <v>621111</v>
      </c>
      <c r="F340" t="s">
        <v>752</v>
      </c>
      <c r="G340" t="s">
        <v>698</v>
      </c>
      <c r="H340">
        <v>-10003.799999999999</v>
      </c>
    </row>
    <row r="341" spans="1:8">
      <c r="A341" t="s">
        <v>358</v>
      </c>
      <c r="B341" t="s">
        <v>645</v>
      </c>
      <c r="C341" t="s">
        <v>700</v>
      </c>
      <c r="D341" t="s">
        <v>52</v>
      </c>
      <c r="E341">
        <v>624110</v>
      </c>
      <c r="F341" t="s">
        <v>726</v>
      </c>
      <c r="G341" t="s">
        <v>698</v>
      </c>
      <c r="H341">
        <v>-23981.25</v>
      </c>
    </row>
    <row r="342" spans="1:8">
      <c r="A342" t="s">
        <v>358</v>
      </c>
      <c r="B342" t="s">
        <v>645</v>
      </c>
      <c r="C342" t="s">
        <v>700</v>
      </c>
      <c r="D342" t="s">
        <v>63</v>
      </c>
      <c r="E342">
        <v>645175</v>
      </c>
      <c r="F342" t="s">
        <v>760</v>
      </c>
      <c r="G342" t="s">
        <v>698</v>
      </c>
      <c r="H342">
        <v>-14154.24</v>
      </c>
    </row>
    <row r="343" spans="1:8">
      <c r="A343" t="s">
        <v>145</v>
      </c>
      <c r="B343" t="s">
        <v>592</v>
      </c>
      <c r="C343" t="s">
        <v>695</v>
      </c>
      <c r="D343" t="s">
        <v>219</v>
      </c>
      <c r="E343">
        <v>661235</v>
      </c>
      <c r="F343" t="s">
        <v>719</v>
      </c>
      <c r="G343" t="s">
        <v>696</v>
      </c>
      <c r="H343">
        <v>14800</v>
      </c>
    </row>
    <row r="344" spans="1:8">
      <c r="A344" t="s">
        <v>145</v>
      </c>
      <c r="B344" t="s">
        <v>592</v>
      </c>
      <c r="C344" t="s">
        <v>700</v>
      </c>
      <c r="D344" t="s">
        <v>56</v>
      </c>
      <c r="E344">
        <v>622160</v>
      </c>
      <c r="F344" t="s">
        <v>727</v>
      </c>
      <c r="G344" t="s">
        <v>707</v>
      </c>
      <c r="H344">
        <v>-5620</v>
      </c>
    </row>
    <row r="345" spans="1:8">
      <c r="A345" t="s">
        <v>145</v>
      </c>
      <c r="B345" t="s">
        <v>592</v>
      </c>
      <c r="C345" t="s">
        <v>700</v>
      </c>
      <c r="D345" t="s">
        <v>73</v>
      </c>
      <c r="E345">
        <v>661155</v>
      </c>
      <c r="F345" t="s">
        <v>720</v>
      </c>
      <c r="G345" t="s">
        <v>698</v>
      </c>
      <c r="H345">
        <v>-6461</v>
      </c>
    </row>
    <row r="346" spans="1:8">
      <c r="A346" t="s">
        <v>268</v>
      </c>
      <c r="B346" t="s">
        <v>579</v>
      </c>
      <c r="C346" t="s">
        <v>695</v>
      </c>
      <c r="D346" t="s">
        <v>219</v>
      </c>
      <c r="E346">
        <v>661235</v>
      </c>
      <c r="F346" t="s">
        <v>719</v>
      </c>
      <c r="G346" t="s">
        <v>696</v>
      </c>
      <c r="H346">
        <v>3700</v>
      </c>
    </row>
    <row r="347" spans="1:8">
      <c r="A347" t="s">
        <v>268</v>
      </c>
      <c r="B347" t="s">
        <v>579</v>
      </c>
      <c r="C347" t="s">
        <v>700</v>
      </c>
      <c r="D347" t="s">
        <v>56</v>
      </c>
      <c r="E347">
        <v>622160</v>
      </c>
      <c r="F347" t="s">
        <v>727</v>
      </c>
      <c r="G347" t="s">
        <v>707</v>
      </c>
      <c r="H347">
        <v>-5000</v>
      </c>
    </row>
    <row r="348" spans="1:8">
      <c r="A348" t="s">
        <v>268</v>
      </c>
      <c r="B348" t="s">
        <v>579</v>
      </c>
      <c r="C348" t="s">
        <v>702</v>
      </c>
      <c r="D348" t="s">
        <v>62</v>
      </c>
      <c r="E348">
        <v>661140</v>
      </c>
      <c r="F348" t="s">
        <v>738</v>
      </c>
      <c r="G348" t="s">
        <v>698</v>
      </c>
      <c r="H348">
        <v>7348.4</v>
      </c>
    </row>
    <row r="349" spans="1:8">
      <c r="A349" t="s">
        <v>268</v>
      </c>
      <c r="B349" t="s">
        <v>579</v>
      </c>
      <c r="C349" t="s">
        <v>699</v>
      </c>
      <c r="D349" t="s">
        <v>21</v>
      </c>
      <c r="E349">
        <v>511115</v>
      </c>
      <c r="F349" t="s">
        <v>749</v>
      </c>
      <c r="G349" t="s">
        <v>698</v>
      </c>
      <c r="H349">
        <v>-6941.49</v>
      </c>
    </row>
    <row r="350" spans="1:8">
      <c r="A350" t="s">
        <v>318</v>
      </c>
      <c r="B350" t="s">
        <v>583</v>
      </c>
      <c r="C350" t="s">
        <v>695</v>
      </c>
      <c r="D350" t="s">
        <v>219</v>
      </c>
      <c r="E350">
        <v>661235</v>
      </c>
      <c r="F350" t="s">
        <v>719</v>
      </c>
      <c r="G350" t="s">
        <v>696</v>
      </c>
      <c r="H350">
        <v>7710</v>
      </c>
    </row>
    <row r="351" spans="1:8">
      <c r="A351" t="s">
        <v>318</v>
      </c>
      <c r="B351" t="s">
        <v>583</v>
      </c>
      <c r="C351" t="s">
        <v>695</v>
      </c>
      <c r="D351" t="s">
        <v>219</v>
      </c>
      <c r="E351">
        <v>661235</v>
      </c>
      <c r="F351" t="s">
        <v>719</v>
      </c>
      <c r="G351" t="s">
        <v>696</v>
      </c>
      <c r="H351">
        <v>23819</v>
      </c>
    </row>
    <row r="352" spans="1:8">
      <c r="A352" t="s">
        <v>318</v>
      </c>
      <c r="B352" t="s">
        <v>583</v>
      </c>
      <c r="C352" t="s">
        <v>695</v>
      </c>
      <c r="D352" t="s">
        <v>248</v>
      </c>
      <c r="E352">
        <v>532060</v>
      </c>
      <c r="F352" t="s">
        <v>730</v>
      </c>
      <c r="G352" t="s">
        <v>698</v>
      </c>
      <c r="H352">
        <v>6250</v>
      </c>
    </row>
    <row r="353" spans="1:8">
      <c r="A353" t="s">
        <v>318</v>
      </c>
      <c r="B353" t="s">
        <v>583</v>
      </c>
      <c r="C353" t="s">
        <v>695</v>
      </c>
      <c r="D353" t="s">
        <v>251</v>
      </c>
      <c r="E353">
        <v>532060</v>
      </c>
      <c r="F353" t="s">
        <v>730</v>
      </c>
      <c r="G353" t="s">
        <v>698</v>
      </c>
      <c r="H353">
        <v>26733</v>
      </c>
    </row>
    <row r="354" spans="1:8">
      <c r="A354" t="s">
        <v>318</v>
      </c>
      <c r="B354" t="s">
        <v>583</v>
      </c>
      <c r="C354" t="s">
        <v>699</v>
      </c>
      <c r="D354" t="s">
        <v>21</v>
      </c>
      <c r="E354">
        <v>511115</v>
      </c>
      <c r="F354" t="s">
        <v>749</v>
      </c>
      <c r="G354" t="s">
        <v>698</v>
      </c>
      <c r="H354">
        <v>-12327</v>
      </c>
    </row>
    <row r="355" spans="1:8">
      <c r="A355" t="s">
        <v>318</v>
      </c>
      <c r="B355" t="s">
        <v>583</v>
      </c>
      <c r="C355" t="s">
        <v>699</v>
      </c>
      <c r="D355" t="s">
        <v>21</v>
      </c>
      <c r="E355">
        <v>511115</v>
      </c>
      <c r="F355" t="s">
        <v>749</v>
      </c>
      <c r="G355" t="s">
        <v>698</v>
      </c>
      <c r="H355">
        <v>-7010</v>
      </c>
    </row>
    <row r="356" spans="1:8">
      <c r="A356" t="s">
        <v>318</v>
      </c>
      <c r="B356" t="s">
        <v>583</v>
      </c>
      <c r="C356" t="s">
        <v>706</v>
      </c>
      <c r="D356" t="s">
        <v>26</v>
      </c>
      <c r="E356">
        <v>615100</v>
      </c>
      <c r="F356" t="s">
        <v>741</v>
      </c>
      <c r="G356" t="s">
        <v>707</v>
      </c>
      <c r="H356">
        <v>15289</v>
      </c>
    </row>
    <row r="357" spans="1:8">
      <c r="A357" t="s">
        <v>318</v>
      </c>
      <c r="B357" t="s">
        <v>583</v>
      </c>
      <c r="C357" t="s">
        <v>702</v>
      </c>
      <c r="D357" t="s">
        <v>48</v>
      </c>
      <c r="E357">
        <v>621111</v>
      </c>
      <c r="F357" t="s">
        <v>752</v>
      </c>
      <c r="G357" t="s">
        <v>698</v>
      </c>
      <c r="H357">
        <v>48995</v>
      </c>
    </row>
    <row r="358" spans="1:8">
      <c r="A358" t="s">
        <v>318</v>
      </c>
      <c r="B358" t="s">
        <v>583</v>
      </c>
      <c r="C358" t="s">
        <v>700</v>
      </c>
      <c r="D358" t="s">
        <v>56</v>
      </c>
      <c r="E358">
        <v>622160</v>
      </c>
      <c r="F358" t="s">
        <v>727</v>
      </c>
      <c r="G358" t="s">
        <v>707</v>
      </c>
      <c r="H358">
        <v>-5066</v>
      </c>
    </row>
    <row r="359" spans="1:8">
      <c r="A359" t="s">
        <v>318</v>
      </c>
      <c r="B359" t="s">
        <v>583</v>
      </c>
      <c r="C359" t="s">
        <v>706</v>
      </c>
      <c r="D359" t="s">
        <v>63</v>
      </c>
      <c r="E359">
        <v>645175</v>
      </c>
      <c r="F359" t="s">
        <v>760</v>
      </c>
      <c r="G359" t="s">
        <v>697</v>
      </c>
      <c r="H359">
        <v>300</v>
      </c>
    </row>
    <row r="360" spans="1:8">
      <c r="A360" t="s">
        <v>318</v>
      </c>
      <c r="B360" t="s">
        <v>583</v>
      </c>
      <c r="C360" t="s">
        <v>702</v>
      </c>
      <c r="D360" t="s">
        <v>62</v>
      </c>
      <c r="E360">
        <v>661140</v>
      </c>
      <c r="F360" t="s">
        <v>738</v>
      </c>
      <c r="G360" t="s">
        <v>698</v>
      </c>
      <c r="H360">
        <v>44151</v>
      </c>
    </row>
    <row r="361" spans="1:8">
      <c r="A361" t="s">
        <v>318</v>
      </c>
      <c r="B361" t="s">
        <v>583</v>
      </c>
      <c r="C361" t="s">
        <v>702</v>
      </c>
      <c r="D361" t="s">
        <v>62</v>
      </c>
      <c r="E361">
        <v>661140</v>
      </c>
      <c r="F361" t="s">
        <v>738</v>
      </c>
      <c r="G361" t="s">
        <v>698</v>
      </c>
      <c r="H361">
        <v>12198</v>
      </c>
    </row>
    <row r="362" spans="1:8">
      <c r="A362" t="s">
        <v>214</v>
      </c>
      <c r="B362" t="s">
        <v>593</v>
      </c>
      <c r="C362" t="s">
        <v>699</v>
      </c>
      <c r="D362" t="s">
        <v>216</v>
      </c>
      <c r="E362">
        <v>661230</v>
      </c>
      <c r="F362" t="s">
        <v>740</v>
      </c>
      <c r="G362" t="s">
        <v>697</v>
      </c>
      <c r="H362">
        <v>-90000</v>
      </c>
    </row>
    <row r="363" spans="1:8">
      <c r="A363" t="s">
        <v>214</v>
      </c>
      <c r="B363" t="s">
        <v>593</v>
      </c>
      <c r="C363" t="s">
        <v>695</v>
      </c>
      <c r="D363" t="s">
        <v>219</v>
      </c>
      <c r="E363">
        <v>661235</v>
      </c>
      <c r="F363" t="s">
        <v>719</v>
      </c>
      <c r="G363" t="s">
        <v>696</v>
      </c>
      <c r="H363">
        <v>54390</v>
      </c>
    </row>
    <row r="364" spans="1:8">
      <c r="A364" t="s">
        <v>214</v>
      </c>
      <c r="B364" t="s">
        <v>593</v>
      </c>
      <c r="C364" t="s">
        <v>700</v>
      </c>
      <c r="D364" t="s">
        <v>48</v>
      </c>
      <c r="E364">
        <v>621111</v>
      </c>
      <c r="F364" t="s">
        <v>752</v>
      </c>
      <c r="G364" t="s">
        <v>697</v>
      </c>
      <c r="H364">
        <v>-11388</v>
      </c>
    </row>
    <row r="365" spans="1:8">
      <c r="A365" t="s">
        <v>214</v>
      </c>
      <c r="B365" t="s">
        <v>593</v>
      </c>
      <c r="C365" t="s">
        <v>700</v>
      </c>
      <c r="D365" t="s">
        <v>48</v>
      </c>
      <c r="E365">
        <v>621111</v>
      </c>
      <c r="F365" t="s">
        <v>752</v>
      </c>
      <c r="G365" t="s">
        <v>697</v>
      </c>
      <c r="H365">
        <v>-3722</v>
      </c>
    </row>
    <row r="366" spans="1:8">
      <c r="A366" t="s">
        <v>315</v>
      </c>
      <c r="B366" t="s">
        <v>577</v>
      </c>
      <c r="C366" t="s">
        <v>695</v>
      </c>
      <c r="D366" t="s">
        <v>219</v>
      </c>
      <c r="E366">
        <v>661235</v>
      </c>
      <c r="F366" t="s">
        <v>719</v>
      </c>
      <c r="G366" t="s">
        <v>696</v>
      </c>
      <c r="H366">
        <v>31450</v>
      </c>
    </row>
    <row r="367" spans="1:8">
      <c r="A367" t="s">
        <v>315</v>
      </c>
      <c r="B367" t="s">
        <v>577</v>
      </c>
      <c r="C367" t="s">
        <v>702</v>
      </c>
      <c r="D367" t="s">
        <v>62</v>
      </c>
      <c r="E367">
        <v>661140</v>
      </c>
      <c r="F367" t="s">
        <v>738</v>
      </c>
      <c r="G367" t="s">
        <v>698</v>
      </c>
      <c r="H367">
        <v>6701</v>
      </c>
    </row>
    <row r="368" spans="1:8">
      <c r="A368" t="s">
        <v>315</v>
      </c>
      <c r="B368" t="s">
        <v>577</v>
      </c>
      <c r="C368" t="s">
        <v>699</v>
      </c>
      <c r="D368" t="s">
        <v>251</v>
      </c>
      <c r="E368">
        <v>532060</v>
      </c>
      <c r="F368" t="s">
        <v>730</v>
      </c>
      <c r="G368" t="s">
        <v>698</v>
      </c>
      <c r="H368">
        <v>-5280</v>
      </c>
    </row>
    <row r="369" spans="1:8">
      <c r="A369" t="s">
        <v>315</v>
      </c>
      <c r="B369" t="s">
        <v>577</v>
      </c>
      <c r="C369" t="s">
        <v>700</v>
      </c>
      <c r="D369" t="s">
        <v>56</v>
      </c>
      <c r="E369">
        <v>622160</v>
      </c>
      <c r="F369" t="s">
        <v>727</v>
      </c>
      <c r="G369" t="s">
        <v>707</v>
      </c>
      <c r="H369">
        <v>-6000</v>
      </c>
    </row>
    <row r="370" spans="1:8">
      <c r="A370" t="s">
        <v>315</v>
      </c>
      <c r="B370" t="s">
        <v>577</v>
      </c>
      <c r="C370" t="s">
        <v>702</v>
      </c>
      <c r="D370" t="s">
        <v>77</v>
      </c>
      <c r="E370">
        <v>661255</v>
      </c>
      <c r="F370" t="s">
        <v>721</v>
      </c>
      <c r="G370" t="s">
        <v>701</v>
      </c>
      <c r="H370">
        <v>5350</v>
      </c>
    </row>
    <row r="371" spans="1:8">
      <c r="A371" t="s">
        <v>315</v>
      </c>
      <c r="B371" t="s">
        <v>577</v>
      </c>
      <c r="C371" t="s">
        <v>702</v>
      </c>
      <c r="D371" t="s">
        <v>77</v>
      </c>
      <c r="E371">
        <v>661255</v>
      </c>
      <c r="F371" t="s">
        <v>721</v>
      </c>
      <c r="G371" t="s">
        <v>701</v>
      </c>
      <c r="H371">
        <v>1662</v>
      </c>
    </row>
    <row r="372" spans="1:8">
      <c r="A372" t="s">
        <v>315</v>
      </c>
      <c r="B372" t="s">
        <v>577</v>
      </c>
      <c r="C372" t="s">
        <v>702</v>
      </c>
      <c r="D372" t="s">
        <v>77</v>
      </c>
      <c r="E372">
        <v>661255</v>
      </c>
      <c r="F372" t="s">
        <v>721</v>
      </c>
      <c r="G372" t="s">
        <v>701</v>
      </c>
      <c r="H372">
        <v>450</v>
      </c>
    </row>
    <row r="373" spans="1:8">
      <c r="A373" t="s">
        <v>315</v>
      </c>
      <c r="B373" t="s">
        <v>577</v>
      </c>
      <c r="C373" t="s">
        <v>700</v>
      </c>
      <c r="D373" t="s">
        <v>77</v>
      </c>
      <c r="E373">
        <v>661255</v>
      </c>
      <c r="F373" t="s">
        <v>721</v>
      </c>
      <c r="G373" t="s">
        <v>698</v>
      </c>
      <c r="H373">
        <v>-9280</v>
      </c>
    </row>
    <row r="374" spans="1:8">
      <c r="A374" t="s">
        <v>315</v>
      </c>
      <c r="B374" t="s">
        <v>577</v>
      </c>
      <c r="C374" t="s">
        <v>700</v>
      </c>
      <c r="D374" t="s">
        <v>221</v>
      </c>
      <c r="E374">
        <v>661170</v>
      </c>
      <c r="F374" t="s">
        <v>722</v>
      </c>
      <c r="G374" t="s">
        <v>701</v>
      </c>
      <c r="H374">
        <v>-450</v>
      </c>
    </row>
    <row r="375" spans="1:8">
      <c r="A375" t="s">
        <v>315</v>
      </c>
      <c r="B375" t="s">
        <v>577</v>
      </c>
      <c r="C375" t="s">
        <v>700</v>
      </c>
      <c r="D375" t="s">
        <v>73</v>
      </c>
      <c r="E375">
        <v>661155</v>
      </c>
      <c r="F375" t="s">
        <v>720</v>
      </c>
      <c r="G375" t="s">
        <v>701</v>
      </c>
      <c r="H375">
        <v>-2088</v>
      </c>
    </row>
    <row r="376" spans="1:8">
      <c r="A376" t="s">
        <v>315</v>
      </c>
      <c r="B376" t="s">
        <v>577</v>
      </c>
      <c r="C376" t="s">
        <v>700</v>
      </c>
      <c r="D376" t="s">
        <v>73</v>
      </c>
      <c r="E376">
        <v>661155</v>
      </c>
      <c r="F376" t="s">
        <v>720</v>
      </c>
      <c r="G376" t="s">
        <v>701</v>
      </c>
      <c r="H376">
        <v>-2900</v>
      </c>
    </row>
    <row r="377" spans="1:8">
      <c r="A377" t="s">
        <v>315</v>
      </c>
      <c r="B377" t="s">
        <v>577</v>
      </c>
      <c r="C377" t="s">
        <v>700</v>
      </c>
      <c r="D377" t="s">
        <v>73</v>
      </c>
      <c r="E377">
        <v>661155</v>
      </c>
      <c r="F377" t="s">
        <v>720</v>
      </c>
      <c r="G377" t="s">
        <v>701</v>
      </c>
      <c r="H377">
        <v>-3702</v>
      </c>
    </row>
    <row r="378" spans="1:8">
      <c r="A378" t="s">
        <v>315</v>
      </c>
      <c r="B378" t="s">
        <v>577</v>
      </c>
      <c r="C378" t="s">
        <v>700</v>
      </c>
      <c r="D378" t="s">
        <v>56</v>
      </c>
      <c r="E378">
        <v>622160</v>
      </c>
      <c r="F378" t="s">
        <v>727</v>
      </c>
      <c r="G378" t="s">
        <v>707</v>
      </c>
      <c r="H378">
        <v>-5000</v>
      </c>
    </row>
    <row r="379" spans="1:8">
      <c r="A379" t="s">
        <v>130</v>
      </c>
      <c r="B379" t="s">
        <v>578</v>
      </c>
      <c r="C379" t="s">
        <v>700</v>
      </c>
      <c r="D379" t="s">
        <v>40</v>
      </c>
      <c r="E379">
        <v>619220</v>
      </c>
      <c r="F379" t="s">
        <v>751</v>
      </c>
      <c r="G379" t="s">
        <v>698</v>
      </c>
      <c r="H379">
        <v>-6935</v>
      </c>
    </row>
    <row r="380" spans="1:8">
      <c r="A380" t="s">
        <v>130</v>
      </c>
      <c r="B380" t="s">
        <v>578</v>
      </c>
      <c r="C380" t="s">
        <v>695</v>
      </c>
      <c r="D380" t="s">
        <v>219</v>
      </c>
      <c r="E380">
        <v>661235</v>
      </c>
      <c r="F380" t="s">
        <v>719</v>
      </c>
      <c r="G380" t="s">
        <v>696</v>
      </c>
      <c r="H380">
        <v>3700</v>
      </c>
    </row>
    <row r="381" spans="1:8">
      <c r="A381" t="s">
        <v>761</v>
      </c>
      <c r="B381" t="s">
        <v>584</v>
      </c>
      <c r="C381" t="s">
        <v>695</v>
      </c>
      <c r="D381" t="s">
        <v>219</v>
      </c>
      <c r="E381">
        <v>661235</v>
      </c>
      <c r="F381" t="s">
        <v>719</v>
      </c>
      <c r="G381" t="s">
        <v>696</v>
      </c>
      <c r="H381">
        <v>13320</v>
      </c>
    </row>
    <row r="382" spans="1:8">
      <c r="A382" t="s">
        <v>761</v>
      </c>
      <c r="B382" t="s">
        <v>584</v>
      </c>
      <c r="C382" t="s">
        <v>699</v>
      </c>
      <c r="D382" t="s">
        <v>21</v>
      </c>
      <c r="E382">
        <v>511115</v>
      </c>
      <c r="F382" t="s">
        <v>749</v>
      </c>
      <c r="G382" t="s">
        <v>698</v>
      </c>
      <c r="H382">
        <v>-7980</v>
      </c>
    </row>
    <row r="383" spans="1:8">
      <c r="A383" t="s">
        <v>761</v>
      </c>
      <c r="B383" t="s">
        <v>584</v>
      </c>
      <c r="C383" t="s">
        <v>700</v>
      </c>
      <c r="D383" t="s">
        <v>56</v>
      </c>
      <c r="E383">
        <v>622160</v>
      </c>
      <c r="F383" t="s">
        <v>727</v>
      </c>
      <c r="G383" t="s">
        <v>707</v>
      </c>
      <c r="H383">
        <v>-5000</v>
      </c>
    </row>
    <row r="384" spans="1:8">
      <c r="A384" t="s">
        <v>761</v>
      </c>
      <c r="B384" t="s">
        <v>584</v>
      </c>
      <c r="C384" t="s">
        <v>700</v>
      </c>
      <c r="D384" t="s">
        <v>26</v>
      </c>
      <c r="E384">
        <v>615100</v>
      </c>
      <c r="F384" t="s">
        <v>741</v>
      </c>
      <c r="G384" t="s">
        <v>697</v>
      </c>
      <c r="H384">
        <v>-65642.58</v>
      </c>
    </row>
    <row r="385" spans="1:8">
      <c r="A385" t="s">
        <v>761</v>
      </c>
      <c r="B385" t="s">
        <v>584</v>
      </c>
      <c r="C385" t="s">
        <v>702</v>
      </c>
      <c r="D385" t="s">
        <v>62</v>
      </c>
      <c r="E385">
        <v>661140</v>
      </c>
      <c r="F385" t="s">
        <v>738</v>
      </c>
      <c r="G385" t="s">
        <v>698</v>
      </c>
      <c r="H385">
        <v>12950</v>
      </c>
    </row>
    <row r="386" spans="1:8">
      <c r="A386" t="s">
        <v>762</v>
      </c>
      <c r="B386" t="s">
        <v>595</v>
      </c>
      <c r="C386" t="s">
        <v>700</v>
      </c>
      <c r="D386" t="s">
        <v>26</v>
      </c>
      <c r="E386">
        <v>615100</v>
      </c>
      <c r="F386" t="s">
        <v>741</v>
      </c>
      <c r="G386" t="s">
        <v>697</v>
      </c>
      <c r="H386">
        <v>-108157.05</v>
      </c>
    </row>
    <row r="387" spans="1:8">
      <c r="A387" t="s">
        <v>762</v>
      </c>
      <c r="B387" t="s">
        <v>595</v>
      </c>
      <c r="C387" t="s">
        <v>695</v>
      </c>
      <c r="D387" t="s">
        <v>219</v>
      </c>
      <c r="E387">
        <v>661235</v>
      </c>
      <c r="F387" t="s">
        <v>719</v>
      </c>
      <c r="G387" t="s">
        <v>696</v>
      </c>
      <c r="H387">
        <v>4790</v>
      </c>
    </row>
    <row r="388" spans="1:8">
      <c r="A388" t="s">
        <v>272</v>
      </c>
      <c r="B388" t="s">
        <v>580</v>
      </c>
      <c r="C388" t="s">
        <v>695</v>
      </c>
      <c r="D388" t="s">
        <v>219</v>
      </c>
      <c r="E388">
        <v>661235</v>
      </c>
      <c r="F388" t="s">
        <v>719</v>
      </c>
      <c r="G388" t="s">
        <v>696</v>
      </c>
      <c r="H388">
        <v>31800</v>
      </c>
    </row>
    <row r="389" spans="1:8">
      <c r="A389" t="s">
        <v>272</v>
      </c>
      <c r="B389" t="s">
        <v>580</v>
      </c>
      <c r="C389" t="s">
        <v>706</v>
      </c>
      <c r="D389" t="s">
        <v>54</v>
      </c>
      <c r="E389">
        <v>623180</v>
      </c>
      <c r="F389" t="s">
        <v>400</v>
      </c>
      <c r="G389" t="s">
        <v>707</v>
      </c>
      <c r="H389">
        <v>5000</v>
      </c>
    </row>
    <row r="390" spans="1:8">
      <c r="A390" t="s">
        <v>272</v>
      </c>
      <c r="B390" t="s">
        <v>580</v>
      </c>
      <c r="C390" t="s">
        <v>706</v>
      </c>
      <c r="D390" t="s">
        <v>56</v>
      </c>
      <c r="E390">
        <v>622160</v>
      </c>
      <c r="F390" t="s">
        <v>727</v>
      </c>
      <c r="G390" t="s">
        <v>707</v>
      </c>
      <c r="H390">
        <v>5000</v>
      </c>
    </row>
    <row r="391" spans="1:8">
      <c r="A391" t="s">
        <v>272</v>
      </c>
      <c r="B391" t="s">
        <v>580</v>
      </c>
      <c r="C391" t="s">
        <v>699</v>
      </c>
      <c r="D391" t="s">
        <v>21</v>
      </c>
      <c r="E391">
        <v>511115</v>
      </c>
      <c r="F391" t="s">
        <v>749</v>
      </c>
      <c r="G391" t="s">
        <v>698</v>
      </c>
      <c r="H391">
        <v>-9812.18</v>
      </c>
    </row>
    <row r="392" spans="1:8">
      <c r="A392" t="s">
        <v>272</v>
      </c>
      <c r="B392" t="s">
        <v>580</v>
      </c>
      <c r="C392" t="s">
        <v>702</v>
      </c>
      <c r="D392" t="s">
        <v>62</v>
      </c>
      <c r="E392">
        <v>661140</v>
      </c>
      <c r="F392" t="s">
        <v>738</v>
      </c>
      <c r="G392" t="s">
        <v>698</v>
      </c>
      <c r="H392">
        <v>16213.5</v>
      </c>
    </row>
    <row r="393" spans="1:8">
      <c r="A393" t="s">
        <v>272</v>
      </c>
      <c r="B393" t="s">
        <v>580</v>
      </c>
      <c r="C393" t="s">
        <v>700</v>
      </c>
      <c r="D393" t="s">
        <v>26</v>
      </c>
      <c r="E393">
        <v>615100</v>
      </c>
      <c r="F393" t="s">
        <v>741</v>
      </c>
      <c r="G393" t="s">
        <v>707</v>
      </c>
      <c r="H393">
        <v>-7777.41</v>
      </c>
    </row>
    <row r="394" spans="1:8">
      <c r="A394" t="s">
        <v>272</v>
      </c>
      <c r="B394" t="s">
        <v>580</v>
      </c>
      <c r="C394" t="s">
        <v>700</v>
      </c>
      <c r="D394" t="s">
        <v>48</v>
      </c>
      <c r="E394">
        <v>621111</v>
      </c>
      <c r="F394" t="s">
        <v>752</v>
      </c>
      <c r="G394" t="s">
        <v>697</v>
      </c>
      <c r="H394">
        <v>-1596</v>
      </c>
    </row>
    <row r="395" spans="1:8">
      <c r="A395" t="s">
        <v>272</v>
      </c>
      <c r="B395" t="s">
        <v>580</v>
      </c>
      <c r="C395" t="s">
        <v>700</v>
      </c>
      <c r="D395" t="s">
        <v>58</v>
      </c>
      <c r="E395">
        <v>623160</v>
      </c>
      <c r="F395" t="s">
        <v>717</v>
      </c>
      <c r="G395" t="s">
        <v>697</v>
      </c>
      <c r="H395">
        <v>-10000</v>
      </c>
    </row>
    <row r="396" spans="1:8">
      <c r="A396" t="s">
        <v>272</v>
      </c>
      <c r="B396" t="s">
        <v>580</v>
      </c>
      <c r="C396" t="s">
        <v>700</v>
      </c>
      <c r="D396" t="s">
        <v>73</v>
      </c>
      <c r="E396">
        <v>661155</v>
      </c>
      <c r="F396" t="s">
        <v>720</v>
      </c>
      <c r="G396" t="s">
        <v>698</v>
      </c>
      <c r="H396">
        <v>-16500</v>
      </c>
    </row>
    <row r="397" spans="1:8">
      <c r="A397" t="s">
        <v>272</v>
      </c>
      <c r="B397" t="s">
        <v>580</v>
      </c>
      <c r="C397" t="s">
        <v>700</v>
      </c>
      <c r="D397" t="s">
        <v>75</v>
      </c>
      <c r="E397">
        <v>661160</v>
      </c>
      <c r="F397" t="s">
        <v>756</v>
      </c>
      <c r="G397" t="s">
        <v>698</v>
      </c>
      <c r="H397">
        <v>-6627.73</v>
      </c>
    </row>
    <row r="398" spans="1:8">
      <c r="A398" t="s">
        <v>272</v>
      </c>
      <c r="B398" t="s">
        <v>580</v>
      </c>
      <c r="C398" t="s">
        <v>700</v>
      </c>
      <c r="D398" t="s">
        <v>77</v>
      </c>
      <c r="E398">
        <v>661255</v>
      </c>
      <c r="F398" t="s">
        <v>721</v>
      </c>
      <c r="G398" t="s">
        <v>698</v>
      </c>
      <c r="H398">
        <v>-7944.15</v>
      </c>
    </row>
    <row r="399" spans="1:8">
      <c r="A399" t="s">
        <v>272</v>
      </c>
      <c r="B399" t="s">
        <v>580</v>
      </c>
      <c r="C399" t="s">
        <v>700</v>
      </c>
      <c r="D399" t="s">
        <v>77</v>
      </c>
      <c r="E399">
        <v>661255</v>
      </c>
      <c r="F399" t="s">
        <v>721</v>
      </c>
      <c r="G399" t="s">
        <v>696</v>
      </c>
      <c r="H399">
        <v>-14846</v>
      </c>
    </row>
    <row r="400" spans="1:8">
      <c r="A400" t="s">
        <v>272</v>
      </c>
      <c r="B400" t="s">
        <v>580</v>
      </c>
      <c r="C400" t="s">
        <v>700</v>
      </c>
      <c r="D400" t="s">
        <v>221</v>
      </c>
      <c r="E400">
        <v>661170</v>
      </c>
      <c r="F400" t="s">
        <v>722</v>
      </c>
      <c r="G400" t="s">
        <v>697</v>
      </c>
      <c r="H400">
        <v>-703</v>
      </c>
    </row>
    <row r="401" spans="1:8">
      <c r="A401" t="s">
        <v>272</v>
      </c>
      <c r="B401" t="s">
        <v>580</v>
      </c>
      <c r="C401" t="s">
        <v>700</v>
      </c>
      <c r="D401" t="s">
        <v>221</v>
      </c>
      <c r="E401">
        <v>661170</v>
      </c>
      <c r="F401" t="s">
        <v>722</v>
      </c>
      <c r="G401" t="s">
        <v>697</v>
      </c>
      <c r="H401">
        <v>-450</v>
      </c>
    </row>
    <row r="402" spans="1:8">
      <c r="A402" t="s">
        <v>272</v>
      </c>
      <c r="B402" t="s">
        <v>580</v>
      </c>
      <c r="C402" t="s">
        <v>700</v>
      </c>
      <c r="D402" t="s">
        <v>26</v>
      </c>
      <c r="E402">
        <v>615100</v>
      </c>
      <c r="F402" t="s">
        <v>741</v>
      </c>
      <c r="G402" t="s">
        <v>707</v>
      </c>
      <c r="H402">
        <v>-6836.37</v>
      </c>
    </row>
    <row r="403" spans="1:8">
      <c r="A403" t="s">
        <v>763</v>
      </c>
      <c r="B403" t="s">
        <v>573</v>
      </c>
      <c r="C403" t="s">
        <v>695</v>
      </c>
      <c r="D403" t="s">
        <v>219</v>
      </c>
      <c r="E403">
        <v>661235</v>
      </c>
      <c r="F403" t="s">
        <v>719</v>
      </c>
      <c r="G403" t="s">
        <v>696</v>
      </c>
      <c r="H403">
        <v>32930</v>
      </c>
    </row>
    <row r="404" spans="1:8">
      <c r="A404" t="s">
        <v>763</v>
      </c>
      <c r="B404" t="s">
        <v>573</v>
      </c>
      <c r="C404" t="s">
        <v>699</v>
      </c>
      <c r="D404" t="s">
        <v>265</v>
      </c>
      <c r="E404">
        <v>511127</v>
      </c>
      <c r="F404" t="s">
        <v>733</v>
      </c>
      <c r="G404" t="s">
        <v>696</v>
      </c>
      <c r="H404">
        <v>-24260</v>
      </c>
    </row>
    <row r="405" spans="1:8">
      <c r="A405" t="s">
        <v>763</v>
      </c>
      <c r="B405" t="s">
        <v>573</v>
      </c>
      <c r="C405" t="s">
        <v>700</v>
      </c>
      <c r="D405" t="s">
        <v>77</v>
      </c>
      <c r="E405">
        <v>661255</v>
      </c>
      <c r="F405" t="s">
        <v>721</v>
      </c>
      <c r="G405" t="s">
        <v>698</v>
      </c>
      <c r="H405">
        <v>-7280</v>
      </c>
    </row>
    <row r="406" spans="1:8">
      <c r="A406" t="s">
        <v>340</v>
      </c>
      <c r="B406" t="s">
        <v>585</v>
      </c>
      <c r="C406" t="s">
        <v>695</v>
      </c>
      <c r="D406" t="s">
        <v>219</v>
      </c>
      <c r="E406">
        <v>661235</v>
      </c>
      <c r="F406" t="s">
        <v>719</v>
      </c>
      <c r="G406" t="s">
        <v>696</v>
      </c>
      <c r="H406">
        <v>9699</v>
      </c>
    </row>
    <row r="407" spans="1:8">
      <c r="A407" t="s">
        <v>340</v>
      </c>
      <c r="B407" t="s">
        <v>585</v>
      </c>
      <c r="C407" t="s">
        <v>699</v>
      </c>
      <c r="D407" t="s">
        <v>21</v>
      </c>
      <c r="E407">
        <v>511115</v>
      </c>
      <c r="F407" t="s">
        <v>749</v>
      </c>
      <c r="G407" t="s">
        <v>698</v>
      </c>
      <c r="H407">
        <v>-12971</v>
      </c>
    </row>
    <row r="408" spans="1:8">
      <c r="A408" t="s">
        <v>340</v>
      </c>
      <c r="B408" t="s">
        <v>585</v>
      </c>
      <c r="C408" t="s">
        <v>702</v>
      </c>
      <c r="D408" t="s">
        <v>62</v>
      </c>
      <c r="E408">
        <v>661140</v>
      </c>
      <c r="F408" t="s">
        <v>738</v>
      </c>
      <c r="G408" t="s">
        <v>698</v>
      </c>
      <c r="H408">
        <v>9672</v>
      </c>
    </row>
    <row r="409" spans="1:8">
      <c r="A409" t="s">
        <v>340</v>
      </c>
      <c r="B409" t="s">
        <v>585</v>
      </c>
      <c r="C409" t="s">
        <v>700</v>
      </c>
      <c r="D409" t="s">
        <v>73</v>
      </c>
      <c r="E409">
        <v>661155</v>
      </c>
      <c r="F409" t="s">
        <v>720</v>
      </c>
      <c r="G409" t="s">
        <v>701</v>
      </c>
      <c r="H409">
        <v>-12258</v>
      </c>
    </row>
    <row r="410" spans="1:8">
      <c r="A410" t="s">
        <v>340</v>
      </c>
      <c r="B410" t="s">
        <v>585</v>
      </c>
      <c r="C410" t="s">
        <v>700</v>
      </c>
      <c r="D410" t="s">
        <v>69</v>
      </c>
      <c r="E410">
        <v>626110</v>
      </c>
      <c r="F410" t="s">
        <v>718</v>
      </c>
      <c r="G410" t="s">
        <v>697</v>
      </c>
      <c r="H410">
        <v>-484.6</v>
      </c>
    </row>
    <row r="411" spans="1:8">
      <c r="A411" t="s">
        <v>764</v>
      </c>
      <c r="B411" t="s">
        <v>575</v>
      </c>
      <c r="C411" t="s">
        <v>700</v>
      </c>
      <c r="D411" t="s">
        <v>48</v>
      </c>
      <c r="E411">
        <v>621111</v>
      </c>
      <c r="F411" t="s">
        <v>752</v>
      </c>
      <c r="G411" t="s">
        <v>697</v>
      </c>
      <c r="H411">
        <v>-359</v>
      </c>
    </row>
    <row r="412" spans="1:8">
      <c r="A412" t="s">
        <v>764</v>
      </c>
      <c r="B412" t="s">
        <v>575</v>
      </c>
      <c r="C412" t="s">
        <v>700</v>
      </c>
      <c r="D412" t="s">
        <v>48</v>
      </c>
      <c r="E412">
        <v>621111</v>
      </c>
      <c r="F412" t="s">
        <v>752</v>
      </c>
      <c r="G412" t="s">
        <v>697</v>
      </c>
      <c r="H412">
        <v>-116</v>
      </c>
    </row>
    <row r="413" spans="1:8">
      <c r="A413" t="s">
        <v>764</v>
      </c>
      <c r="B413" t="s">
        <v>575</v>
      </c>
      <c r="C413" t="s">
        <v>700</v>
      </c>
      <c r="D413" t="s">
        <v>48</v>
      </c>
      <c r="E413">
        <v>621111</v>
      </c>
      <c r="F413" t="s">
        <v>752</v>
      </c>
      <c r="G413" t="s">
        <v>697</v>
      </c>
      <c r="H413">
        <v>-250</v>
      </c>
    </row>
    <row r="414" spans="1:8">
      <c r="A414" t="s">
        <v>764</v>
      </c>
      <c r="B414" t="s">
        <v>575</v>
      </c>
      <c r="C414" t="s">
        <v>700</v>
      </c>
      <c r="D414" t="s">
        <v>48</v>
      </c>
      <c r="E414">
        <v>621111</v>
      </c>
      <c r="F414" t="s">
        <v>752</v>
      </c>
      <c r="G414" t="s">
        <v>697</v>
      </c>
      <c r="H414">
        <v>-100</v>
      </c>
    </row>
    <row r="415" spans="1:8">
      <c r="A415" t="s">
        <v>764</v>
      </c>
      <c r="B415" t="s">
        <v>575</v>
      </c>
      <c r="C415" t="s">
        <v>700</v>
      </c>
      <c r="D415" t="s">
        <v>48</v>
      </c>
      <c r="E415">
        <v>621111</v>
      </c>
      <c r="F415" t="s">
        <v>752</v>
      </c>
      <c r="G415" t="s">
        <v>697</v>
      </c>
      <c r="H415">
        <v>-267</v>
      </c>
    </row>
    <row r="416" spans="1:8">
      <c r="A416" t="s">
        <v>764</v>
      </c>
      <c r="B416" t="s">
        <v>575</v>
      </c>
      <c r="C416" t="s">
        <v>700</v>
      </c>
      <c r="D416" t="s">
        <v>48</v>
      </c>
      <c r="E416">
        <v>621111</v>
      </c>
      <c r="F416" t="s">
        <v>752</v>
      </c>
      <c r="G416" t="s">
        <v>697</v>
      </c>
      <c r="H416">
        <v>-135</v>
      </c>
    </row>
    <row r="417" spans="1:8">
      <c r="A417" t="s">
        <v>764</v>
      </c>
      <c r="B417" t="s">
        <v>575</v>
      </c>
      <c r="C417" t="s">
        <v>700</v>
      </c>
      <c r="D417" t="s">
        <v>60</v>
      </c>
      <c r="E417">
        <v>615150</v>
      </c>
      <c r="F417" t="s">
        <v>744</v>
      </c>
      <c r="G417" t="s">
        <v>697</v>
      </c>
      <c r="H417">
        <v>-288</v>
      </c>
    </row>
    <row r="418" spans="1:8">
      <c r="A418" t="s">
        <v>764</v>
      </c>
      <c r="B418" t="s">
        <v>575</v>
      </c>
      <c r="C418" t="s">
        <v>700</v>
      </c>
      <c r="D418" t="s">
        <v>60</v>
      </c>
      <c r="E418">
        <v>615150</v>
      </c>
      <c r="F418" t="s">
        <v>744</v>
      </c>
      <c r="G418" t="s">
        <v>697</v>
      </c>
      <c r="H418">
        <v>-1584</v>
      </c>
    </row>
    <row r="419" spans="1:8">
      <c r="A419" t="s">
        <v>764</v>
      </c>
      <c r="B419" t="s">
        <v>575</v>
      </c>
      <c r="C419" t="s">
        <v>700</v>
      </c>
      <c r="D419" t="s">
        <v>73</v>
      </c>
      <c r="E419">
        <v>661155</v>
      </c>
      <c r="F419" t="s">
        <v>720</v>
      </c>
      <c r="G419" t="s">
        <v>701</v>
      </c>
      <c r="H419">
        <v>-7375</v>
      </c>
    </row>
    <row r="420" spans="1:8">
      <c r="A420" t="s">
        <v>764</v>
      </c>
      <c r="B420" t="s">
        <v>575</v>
      </c>
      <c r="C420" t="s">
        <v>700</v>
      </c>
      <c r="D420" t="s">
        <v>221</v>
      </c>
      <c r="E420">
        <v>661170</v>
      </c>
      <c r="F420" t="s">
        <v>722</v>
      </c>
      <c r="G420" t="s">
        <v>712</v>
      </c>
      <c r="H420">
        <v>-5699</v>
      </c>
    </row>
    <row r="421" spans="1:8">
      <c r="A421" t="s">
        <v>764</v>
      </c>
      <c r="B421" t="s">
        <v>575</v>
      </c>
      <c r="C421" t="s">
        <v>695</v>
      </c>
      <c r="D421" t="s">
        <v>217</v>
      </c>
      <c r="E421">
        <v>661185</v>
      </c>
      <c r="F421" t="s">
        <v>729</v>
      </c>
      <c r="G421" t="s">
        <v>707</v>
      </c>
      <c r="H421">
        <v>11411</v>
      </c>
    </row>
    <row r="422" spans="1:8">
      <c r="A422" t="s">
        <v>764</v>
      </c>
      <c r="B422" t="s">
        <v>575</v>
      </c>
      <c r="C422" t="s">
        <v>695</v>
      </c>
      <c r="D422" t="s">
        <v>217</v>
      </c>
      <c r="E422">
        <v>661185</v>
      </c>
      <c r="F422" t="s">
        <v>729</v>
      </c>
      <c r="G422" t="s">
        <v>707</v>
      </c>
      <c r="H422">
        <v>13352</v>
      </c>
    </row>
    <row r="423" spans="1:8">
      <c r="A423" t="s">
        <v>764</v>
      </c>
      <c r="B423" t="s">
        <v>575</v>
      </c>
      <c r="C423" t="s">
        <v>695</v>
      </c>
      <c r="D423" t="s">
        <v>219</v>
      </c>
      <c r="E423">
        <v>661235</v>
      </c>
      <c r="F423" t="s">
        <v>719</v>
      </c>
      <c r="G423" t="s">
        <v>696</v>
      </c>
      <c r="H423">
        <v>14060</v>
      </c>
    </row>
    <row r="424" spans="1:8">
      <c r="A424" t="s">
        <v>274</v>
      </c>
      <c r="B424" t="s">
        <v>591</v>
      </c>
      <c r="C424" t="s">
        <v>700</v>
      </c>
      <c r="D424" t="s">
        <v>40</v>
      </c>
      <c r="E424">
        <v>619220</v>
      </c>
      <c r="F424" t="s">
        <v>751</v>
      </c>
      <c r="G424" t="s">
        <v>698</v>
      </c>
      <c r="H424">
        <v>-32000</v>
      </c>
    </row>
    <row r="425" spans="1:8">
      <c r="A425" t="s">
        <v>274</v>
      </c>
      <c r="B425" t="s">
        <v>591</v>
      </c>
      <c r="C425" t="s">
        <v>700</v>
      </c>
      <c r="D425" t="s">
        <v>48</v>
      </c>
      <c r="E425">
        <v>621111</v>
      </c>
      <c r="F425" t="s">
        <v>752</v>
      </c>
      <c r="G425" t="s">
        <v>697</v>
      </c>
      <c r="H425">
        <v>-526</v>
      </c>
    </row>
    <row r="426" spans="1:8">
      <c r="A426" t="s">
        <v>274</v>
      </c>
      <c r="B426" t="s">
        <v>591</v>
      </c>
      <c r="C426" t="s">
        <v>700</v>
      </c>
      <c r="D426" t="s">
        <v>56</v>
      </c>
      <c r="E426">
        <v>622160</v>
      </c>
      <c r="F426" t="s">
        <v>727</v>
      </c>
      <c r="G426" t="s">
        <v>698</v>
      </c>
      <c r="H426">
        <v>-10000</v>
      </c>
    </row>
    <row r="427" spans="1:8">
      <c r="A427" t="s">
        <v>274</v>
      </c>
      <c r="B427" t="s">
        <v>591</v>
      </c>
      <c r="C427" t="s">
        <v>700</v>
      </c>
      <c r="D427" t="s">
        <v>69</v>
      </c>
      <c r="E427">
        <v>626110</v>
      </c>
      <c r="F427" t="s">
        <v>718</v>
      </c>
      <c r="G427" t="s">
        <v>697</v>
      </c>
      <c r="H427">
        <v>-15775</v>
      </c>
    </row>
    <row r="428" spans="1:8">
      <c r="A428" t="s">
        <v>274</v>
      </c>
      <c r="B428" t="s">
        <v>591</v>
      </c>
      <c r="C428" t="s">
        <v>700</v>
      </c>
      <c r="D428" t="s">
        <v>69</v>
      </c>
      <c r="E428">
        <v>626110</v>
      </c>
      <c r="F428" t="s">
        <v>718</v>
      </c>
      <c r="G428" t="s">
        <v>697</v>
      </c>
      <c r="H428">
        <v>-2760</v>
      </c>
    </row>
    <row r="429" spans="1:8">
      <c r="A429" t="s">
        <v>274</v>
      </c>
      <c r="B429" t="s">
        <v>591</v>
      </c>
      <c r="C429" t="s">
        <v>702</v>
      </c>
      <c r="D429" t="s">
        <v>71</v>
      </c>
      <c r="E429">
        <v>661150</v>
      </c>
      <c r="F429" t="s">
        <v>734</v>
      </c>
      <c r="G429" t="s">
        <v>698</v>
      </c>
      <c r="H429">
        <v>5350</v>
      </c>
    </row>
    <row r="430" spans="1:8">
      <c r="A430" t="s">
        <v>274</v>
      </c>
      <c r="B430" t="s">
        <v>591</v>
      </c>
      <c r="C430" t="s">
        <v>700</v>
      </c>
      <c r="D430" t="s">
        <v>73</v>
      </c>
      <c r="E430">
        <v>661155</v>
      </c>
      <c r="F430" t="s">
        <v>720</v>
      </c>
      <c r="G430" t="s">
        <v>698</v>
      </c>
      <c r="H430">
        <v>-27100</v>
      </c>
    </row>
    <row r="431" spans="1:8">
      <c r="A431" t="s">
        <v>274</v>
      </c>
      <c r="B431" t="s">
        <v>591</v>
      </c>
      <c r="C431" t="s">
        <v>695</v>
      </c>
      <c r="D431" t="s">
        <v>217</v>
      </c>
      <c r="E431">
        <v>661185</v>
      </c>
      <c r="F431" t="s">
        <v>729</v>
      </c>
      <c r="G431" t="s">
        <v>707</v>
      </c>
      <c r="H431">
        <v>7904</v>
      </c>
    </row>
    <row r="432" spans="1:8">
      <c r="A432" t="s">
        <v>274</v>
      </c>
      <c r="B432" t="s">
        <v>591</v>
      </c>
      <c r="C432" t="s">
        <v>695</v>
      </c>
      <c r="D432" t="s">
        <v>217</v>
      </c>
      <c r="E432">
        <v>661185</v>
      </c>
      <c r="F432" t="s">
        <v>729</v>
      </c>
      <c r="G432" t="s">
        <v>707</v>
      </c>
      <c r="H432">
        <v>19114</v>
      </c>
    </row>
    <row r="433" spans="1:8">
      <c r="A433" t="s">
        <v>274</v>
      </c>
      <c r="B433" t="s">
        <v>591</v>
      </c>
      <c r="C433" t="s">
        <v>695</v>
      </c>
      <c r="D433" t="s">
        <v>219</v>
      </c>
      <c r="E433">
        <v>661235</v>
      </c>
      <c r="F433" t="s">
        <v>719</v>
      </c>
      <c r="G433" t="s">
        <v>696</v>
      </c>
      <c r="H433">
        <v>77330</v>
      </c>
    </row>
    <row r="434" spans="1:8">
      <c r="A434" t="s">
        <v>323</v>
      </c>
      <c r="B434" t="s">
        <v>594</v>
      </c>
      <c r="C434" t="s">
        <v>695</v>
      </c>
      <c r="D434" t="s">
        <v>219</v>
      </c>
      <c r="E434">
        <v>661235</v>
      </c>
      <c r="F434" t="s">
        <v>719</v>
      </c>
      <c r="G434" t="s">
        <v>696</v>
      </c>
      <c r="H434">
        <v>31430</v>
      </c>
    </row>
    <row r="435" spans="1:8">
      <c r="A435" t="s">
        <v>323</v>
      </c>
      <c r="B435" t="s">
        <v>594</v>
      </c>
      <c r="C435" t="s">
        <v>700</v>
      </c>
      <c r="D435" t="s">
        <v>69</v>
      </c>
      <c r="E435">
        <v>626110</v>
      </c>
      <c r="F435" t="s">
        <v>718</v>
      </c>
      <c r="G435" t="s">
        <v>697</v>
      </c>
      <c r="H435">
        <v>-5150</v>
      </c>
    </row>
    <row r="436" spans="1:8">
      <c r="A436" t="s">
        <v>323</v>
      </c>
      <c r="B436" t="s">
        <v>594</v>
      </c>
      <c r="C436" t="s">
        <v>700</v>
      </c>
      <c r="D436" t="s">
        <v>73</v>
      </c>
      <c r="E436">
        <v>661155</v>
      </c>
      <c r="F436" t="s">
        <v>720</v>
      </c>
      <c r="G436" t="s">
        <v>701</v>
      </c>
      <c r="H436">
        <v>-10368</v>
      </c>
    </row>
    <row r="437" spans="1:8">
      <c r="A437" t="s">
        <v>323</v>
      </c>
      <c r="B437" t="s">
        <v>594</v>
      </c>
      <c r="C437" t="s">
        <v>700</v>
      </c>
      <c r="D437" t="s">
        <v>56</v>
      </c>
      <c r="E437">
        <v>622160</v>
      </c>
      <c r="F437" t="s">
        <v>727</v>
      </c>
      <c r="G437" t="s">
        <v>707</v>
      </c>
      <c r="H437">
        <v>-7328.3</v>
      </c>
    </row>
    <row r="438" spans="1:8">
      <c r="A438" t="s">
        <v>323</v>
      </c>
      <c r="B438" t="s">
        <v>594</v>
      </c>
      <c r="C438" t="s">
        <v>700</v>
      </c>
      <c r="D438" t="s">
        <v>56</v>
      </c>
      <c r="E438">
        <v>622160</v>
      </c>
      <c r="F438" t="s">
        <v>727</v>
      </c>
      <c r="G438" t="s">
        <v>707</v>
      </c>
      <c r="H438">
        <v>-7748.81</v>
      </c>
    </row>
    <row r="439" spans="1:8">
      <c r="A439" t="s">
        <v>323</v>
      </c>
      <c r="B439" t="s">
        <v>594</v>
      </c>
      <c r="C439" t="s">
        <v>706</v>
      </c>
      <c r="D439" t="s">
        <v>56</v>
      </c>
      <c r="E439">
        <v>622160</v>
      </c>
      <c r="F439" t="s">
        <v>727</v>
      </c>
      <c r="G439" t="s">
        <v>707</v>
      </c>
      <c r="H439">
        <v>4616.83</v>
      </c>
    </row>
    <row r="440" spans="1:8">
      <c r="A440" t="s">
        <v>323</v>
      </c>
      <c r="B440" t="s">
        <v>594</v>
      </c>
      <c r="C440" t="s">
        <v>706</v>
      </c>
      <c r="D440" t="s">
        <v>56</v>
      </c>
      <c r="E440">
        <v>622160</v>
      </c>
      <c r="F440" t="s">
        <v>727</v>
      </c>
      <c r="G440" t="s">
        <v>707</v>
      </c>
      <c r="H440">
        <v>4881.75</v>
      </c>
    </row>
    <row r="441" spans="1:8">
      <c r="A441" t="s">
        <v>323</v>
      </c>
      <c r="B441" t="s">
        <v>594</v>
      </c>
      <c r="C441" t="s">
        <v>706</v>
      </c>
      <c r="D441" t="s">
        <v>56</v>
      </c>
      <c r="E441">
        <v>622160</v>
      </c>
      <c r="F441" t="s">
        <v>727</v>
      </c>
      <c r="G441" t="s">
        <v>707</v>
      </c>
      <c r="H441">
        <v>4800.5200000000004</v>
      </c>
    </row>
    <row r="442" spans="1:8">
      <c r="A442" t="s">
        <v>323</v>
      </c>
      <c r="B442" t="s">
        <v>594</v>
      </c>
      <c r="C442" t="s">
        <v>706</v>
      </c>
      <c r="D442" t="s">
        <v>56</v>
      </c>
      <c r="E442">
        <v>622160</v>
      </c>
      <c r="F442" t="s">
        <v>727</v>
      </c>
      <c r="G442" t="s">
        <v>707</v>
      </c>
      <c r="H442">
        <v>4330.5200000000004</v>
      </c>
    </row>
    <row r="443" spans="1:8">
      <c r="A443" t="s">
        <v>323</v>
      </c>
      <c r="B443" t="s">
        <v>594</v>
      </c>
      <c r="C443" t="s">
        <v>699</v>
      </c>
      <c r="D443" t="s">
        <v>21</v>
      </c>
      <c r="E443">
        <v>511115</v>
      </c>
      <c r="F443" t="s">
        <v>749</v>
      </c>
      <c r="G443" t="s">
        <v>698</v>
      </c>
      <c r="H443">
        <v>-5137.5</v>
      </c>
    </row>
    <row r="444" spans="1:8">
      <c r="A444" t="s">
        <v>323</v>
      </c>
      <c r="B444" t="s">
        <v>594</v>
      </c>
      <c r="C444" t="s">
        <v>702</v>
      </c>
      <c r="D444" t="s">
        <v>62</v>
      </c>
      <c r="E444">
        <v>661140</v>
      </c>
      <c r="F444" t="s">
        <v>738</v>
      </c>
      <c r="G444" t="s">
        <v>698</v>
      </c>
      <c r="H444">
        <v>4925</v>
      </c>
    </row>
    <row r="445" spans="1:8">
      <c r="A445" t="s">
        <v>141</v>
      </c>
      <c r="B445" t="s">
        <v>588</v>
      </c>
      <c r="C445" t="s">
        <v>695</v>
      </c>
      <c r="D445" t="s">
        <v>219</v>
      </c>
      <c r="E445">
        <v>661235</v>
      </c>
      <c r="F445" t="s">
        <v>719</v>
      </c>
      <c r="G445" t="s">
        <v>696</v>
      </c>
      <c r="H445">
        <v>26174</v>
      </c>
    </row>
    <row r="446" spans="1:8">
      <c r="A446" t="s">
        <v>765</v>
      </c>
      <c r="B446" t="s">
        <v>586</v>
      </c>
      <c r="C446" t="s">
        <v>695</v>
      </c>
      <c r="D446" t="s">
        <v>219</v>
      </c>
      <c r="E446">
        <v>661235</v>
      </c>
      <c r="F446" t="s">
        <v>719</v>
      </c>
      <c r="G446" t="s">
        <v>696</v>
      </c>
      <c r="H446">
        <v>12504</v>
      </c>
    </row>
    <row r="447" spans="1:8">
      <c r="A447" t="s">
        <v>765</v>
      </c>
      <c r="B447" t="s">
        <v>586</v>
      </c>
      <c r="C447" t="s">
        <v>695</v>
      </c>
      <c r="D447" t="s">
        <v>219</v>
      </c>
      <c r="E447">
        <v>661235</v>
      </c>
      <c r="F447" t="s">
        <v>719</v>
      </c>
      <c r="G447" t="s">
        <v>696</v>
      </c>
      <c r="H447">
        <v>2570</v>
      </c>
    </row>
    <row r="448" spans="1:8">
      <c r="A448" t="s">
        <v>765</v>
      </c>
      <c r="B448" t="s">
        <v>586</v>
      </c>
      <c r="C448" t="s">
        <v>699</v>
      </c>
      <c r="D448" t="s">
        <v>21</v>
      </c>
      <c r="E448">
        <v>511115</v>
      </c>
      <c r="F448" t="s">
        <v>749</v>
      </c>
      <c r="G448" t="s">
        <v>698</v>
      </c>
      <c r="H448">
        <v>-6004.34</v>
      </c>
    </row>
    <row r="449" spans="1:8">
      <c r="A449" t="s">
        <v>765</v>
      </c>
      <c r="B449" t="s">
        <v>586</v>
      </c>
      <c r="C449" t="s">
        <v>700</v>
      </c>
      <c r="D449" t="s">
        <v>56</v>
      </c>
      <c r="E449">
        <v>622160</v>
      </c>
      <c r="F449" t="s">
        <v>727</v>
      </c>
      <c r="G449" t="s">
        <v>707</v>
      </c>
      <c r="H449">
        <v>-5043</v>
      </c>
    </row>
    <row r="450" spans="1:8">
      <c r="A450" t="s">
        <v>765</v>
      </c>
      <c r="B450" t="s">
        <v>586</v>
      </c>
      <c r="C450" t="s">
        <v>702</v>
      </c>
      <c r="D450" t="s">
        <v>62</v>
      </c>
      <c r="E450">
        <v>661140</v>
      </c>
      <c r="F450" t="s">
        <v>738</v>
      </c>
      <c r="G450" t="s">
        <v>698</v>
      </c>
      <c r="H450">
        <v>7090</v>
      </c>
    </row>
    <row r="451" spans="1:8">
      <c r="A451" t="s">
        <v>765</v>
      </c>
      <c r="B451" t="s">
        <v>586</v>
      </c>
      <c r="C451" t="s">
        <v>702</v>
      </c>
      <c r="D451" t="s">
        <v>62</v>
      </c>
      <c r="E451">
        <v>661140</v>
      </c>
      <c r="F451" t="s">
        <v>738</v>
      </c>
      <c r="G451" t="s">
        <v>698</v>
      </c>
      <c r="H451">
        <v>13051.33</v>
      </c>
    </row>
    <row r="452" spans="1:8">
      <c r="A452" t="s">
        <v>284</v>
      </c>
      <c r="B452" t="s">
        <v>596</v>
      </c>
      <c r="C452" t="s">
        <v>700</v>
      </c>
      <c r="D452" t="s">
        <v>26</v>
      </c>
      <c r="E452">
        <v>615100</v>
      </c>
      <c r="F452" t="s">
        <v>741</v>
      </c>
      <c r="G452" t="s">
        <v>697</v>
      </c>
      <c r="H452">
        <v>-59881</v>
      </c>
    </row>
    <row r="453" spans="1:8">
      <c r="A453" t="s">
        <v>284</v>
      </c>
      <c r="B453" t="s">
        <v>596</v>
      </c>
      <c r="C453" t="s">
        <v>699</v>
      </c>
      <c r="D453" t="s">
        <v>216</v>
      </c>
      <c r="E453">
        <v>661230</v>
      </c>
      <c r="F453" t="s">
        <v>740</v>
      </c>
      <c r="G453" t="s">
        <v>697</v>
      </c>
      <c r="H453">
        <v>-170000</v>
      </c>
    </row>
    <row r="454" spans="1:8">
      <c r="A454" t="s">
        <v>284</v>
      </c>
      <c r="B454" t="s">
        <v>596</v>
      </c>
      <c r="C454" t="s">
        <v>695</v>
      </c>
      <c r="D454" t="s">
        <v>219</v>
      </c>
      <c r="E454">
        <v>661235</v>
      </c>
      <c r="F454" t="s">
        <v>719</v>
      </c>
      <c r="G454" t="s">
        <v>696</v>
      </c>
      <c r="H454">
        <v>24694</v>
      </c>
    </row>
    <row r="455" spans="1:8">
      <c r="A455" t="s">
        <v>284</v>
      </c>
      <c r="B455" t="s">
        <v>596</v>
      </c>
      <c r="C455" t="s">
        <v>699</v>
      </c>
      <c r="D455" t="s">
        <v>21</v>
      </c>
      <c r="E455">
        <v>511115</v>
      </c>
      <c r="F455" t="s">
        <v>749</v>
      </c>
      <c r="G455" t="s">
        <v>698</v>
      </c>
      <c r="H455">
        <v>-19200</v>
      </c>
    </row>
    <row r="456" spans="1:8">
      <c r="A456" t="s">
        <v>284</v>
      </c>
      <c r="B456" t="s">
        <v>596</v>
      </c>
      <c r="C456" t="s">
        <v>700</v>
      </c>
      <c r="D456" t="s">
        <v>54</v>
      </c>
      <c r="E456">
        <v>623180</v>
      </c>
      <c r="F456" t="s">
        <v>400</v>
      </c>
      <c r="G456" t="s">
        <v>698</v>
      </c>
      <c r="H456">
        <v>-5304</v>
      </c>
    </row>
    <row r="457" spans="1:8">
      <c r="A457" t="s">
        <v>284</v>
      </c>
      <c r="B457" t="s">
        <v>596</v>
      </c>
      <c r="C457" t="s">
        <v>702</v>
      </c>
      <c r="D457" t="s">
        <v>62</v>
      </c>
      <c r="E457">
        <v>661140</v>
      </c>
      <c r="F457" t="s">
        <v>738</v>
      </c>
      <c r="G457" t="s">
        <v>698</v>
      </c>
      <c r="H457">
        <v>14526</v>
      </c>
    </row>
    <row r="458" spans="1:8">
      <c r="A458" t="s">
        <v>284</v>
      </c>
      <c r="B458" t="s">
        <v>596</v>
      </c>
      <c r="C458" t="s">
        <v>700</v>
      </c>
      <c r="D458" t="s">
        <v>73</v>
      </c>
      <c r="E458">
        <v>661155</v>
      </c>
      <c r="F458" t="s">
        <v>720</v>
      </c>
      <c r="G458" t="s">
        <v>701</v>
      </c>
      <c r="H458">
        <v>-58</v>
      </c>
    </row>
    <row r="459" spans="1:8">
      <c r="A459" t="s">
        <v>284</v>
      </c>
      <c r="B459" t="s">
        <v>596</v>
      </c>
      <c r="C459" t="s">
        <v>700</v>
      </c>
      <c r="D459" t="s">
        <v>73</v>
      </c>
      <c r="E459">
        <v>661155</v>
      </c>
      <c r="F459" t="s">
        <v>720</v>
      </c>
      <c r="G459" t="s">
        <v>701</v>
      </c>
      <c r="H459">
        <v>-833</v>
      </c>
    </row>
    <row r="460" spans="1:8">
      <c r="A460" t="s">
        <v>284</v>
      </c>
      <c r="B460" t="s">
        <v>596</v>
      </c>
      <c r="C460" t="s">
        <v>700</v>
      </c>
      <c r="D460" t="s">
        <v>73</v>
      </c>
      <c r="E460">
        <v>661155</v>
      </c>
      <c r="F460" t="s">
        <v>720</v>
      </c>
      <c r="G460" t="s">
        <v>701</v>
      </c>
      <c r="H460">
        <v>-3533</v>
      </c>
    </row>
    <row r="461" spans="1:8">
      <c r="A461" t="s">
        <v>284</v>
      </c>
      <c r="B461" t="s">
        <v>596</v>
      </c>
      <c r="C461" t="s">
        <v>700</v>
      </c>
      <c r="D461" t="s">
        <v>73</v>
      </c>
      <c r="E461">
        <v>661155</v>
      </c>
      <c r="F461" t="s">
        <v>720</v>
      </c>
      <c r="G461" t="s">
        <v>701</v>
      </c>
      <c r="H461">
        <v>-790</v>
      </c>
    </row>
    <row r="462" spans="1:8">
      <c r="A462" t="s">
        <v>284</v>
      </c>
      <c r="B462" t="s">
        <v>596</v>
      </c>
      <c r="C462" t="s">
        <v>700</v>
      </c>
      <c r="D462" t="s">
        <v>73</v>
      </c>
      <c r="E462">
        <v>661155</v>
      </c>
      <c r="F462" t="s">
        <v>720</v>
      </c>
      <c r="G462" t="s">
        <v>701</v>
      </c>
      <c r="H462">
        <v>-3535</v>
      </c>
    </row>
    <row r="463" spans="1:8">
      <c r="A463" t="s">
        <v>284</v>
      </c>
      <c r="B463" t="s">
        <v>596</v>
      </c>
      <c r="C463" t="s">
        <v>702</v>
      </c>
      <c r="D463" t="s">
        <v>77</v>
      </c>
      <c r="E463">
        <v>661255</v>
      </c>
      <c r="F463" t="s">
        <v>721</v>
      </c>
      <c r="G463" t="s">
        <v>697</v>
      </c>
      <c r="H463">
        <v>5825</v>
      </c>
    </row>
    <row r="464" spans="1:8">
      <c r="A464" t="s">
        <v>284</v>
      </c>
      <c r="B464" t="s">
        <v>596</v>
      </c>
      <c r="C464" t="s">
        <v>702</v>
      </c>
      <c r="D464" t="s">
        <v>77</v>
      </c>
      <c r="E464">
        <v>661255</v>
      </c>
      <c r="F464" t="s">
        <v>721</v>
      </c>
      <c r="G464" t="s">
        <v>697</v>
      </c>
      <c r="H464">
        <v>1635</v>
      </c>
    </row>
    <row r="465" spans="1:8">
      <c r="A465" t="s">
        <v>284</v>
      </c>
      <c r="B465" t="s">
        <v>596</v>
      </c>
      <c r="C465" t="s">
        <v>702</v>
      </c>
      <c r="D465" t="s">
        <v>77</v>
      </c>
      <c r="E465">
        <v>661255</v>
      </c>
      <c r="F465" t="s">
        <v>721</v>
      </c>
      <c r="G465" t="s">
        <v>697</v>
      </c>
      <c r="H465">
        <v>450</v>
      </c>
    </row>
    <row r="466" spans="1:8">
      <c r="A466" t="s">
        <v>766</v>
      </c>
      <c r="B466" t="s">
        <v>574</v>
      </c>
      <c r="C466" t="s">
        <v>695</v>
      </c>
      <c r="D466" t="s">
        <v>219</v>
      </c>
      <c r="E466">
        <v>661235</v>
      </c>
      <c r="F466" t="s">
        <v>719</v>
      </c>
      <c r="G466" t="s">
        <v>696</v>
      </c>
      <c r="H466">
        <v>20429</v>
      </c>
    </row>
    <row r="467" spans="1:8">
      <c r="A467" t="s">
        <v>766</v>
      </c>
      <c r="B467" t="s">
        <v>574</v>
      </c>
      <c r="C467" t="s">
        <v>700</v>
      </c>
      <c r="D467" t="s">
        <v>73</v>
      </c>
      <c r="E467">
        <v>661155</v>
      </c>
      <c r="F467" t="s">
        <v>720</v>
      </c>
      <c r="G467" t="s">
        <v>701</v>
      </c>
      <c r="H467">
        <v>-9247.25</v>
      </c>
    </row>
    <row r="468" spans="1:8">
      <c r="A468" t="s">
        <v>766</v>
      </c>
      <c r="B468" t="s">
        <v>574</v>
      </c>
      <c r="C468" t="s">
        <v>700</v>
      </c>
      <c r="D468" t="s">
        <v>73</v>
      </c>
      <c r="E468">
        <v>661155</v>
      </c>
      <c r="F468" t="s">
        <v>720</v>
      </c>
      <c r="G468" t="s">
        <v>701</v>
      </c>
      <c r="H468">
        <v>-2312</v>
      </c>
    </row>
    <row r="469" spans="1:8">
      <c r="A469" t="s">
        <v>766</v>
      </c>
      <c r="B469" t="s">
        <v>574</v>
      </c>
      <c r="C469" t="s">
        <v>699</v>
      </c>
      <c r="D469" t="s">
        <v>21</v>
      </c>
      <c r="E469">
        <v>511115</v>
      </c>
      <c r="F469" t="s">
        <v>749</v>
      </c>
      <c r="G469" t="s">
        <v>698</v>
      </c>
      <c r="H469">
        <v>-14557</v>
      </c>
    </row>
    <row r="470" spans="1:8">
      <c r="A470" t="s">
        <v>766</v>
      </c>
      <c r="B470" t="s">
        <v>574</v>
      </c>
      <c r="C470" t="s">
        <v>702</v>
      </c>
      <c r="D470" t="s">
        <v>62</v>
      </c>
      <c r="E470">
        <v>661140</v>
      </c>
      <c r="F470" t="s">
        <v>738</v>
      </c>
      <c r="G470" t="s">
        <v>698</v>
      </c>
      <c r="H470">
        <v>5000</v>
      </c>
    </row>
    <row r="471" spans="1:8">
      <c r="A471" t="s">
        <v>766</v>
      </c>
      <c r="B471" t="s">
        <v>574</v>
      </c>
      <c r="C471" t="s">
        <v>695</v>
      </c>
      <c r="D471" t="s">
        <v>19</v>
      </c>
      <c r="E471">
        <v>532261</v>
      </c>
      <c r="F471" t="s">
        <v>767</v>
      </c>
      <c r="G471" t="s">
        <v>698</v>
      </c>
      <c r="H471">
        <v>8625</v>
      </c>
    </row>
    <row r="472" spans="1:8">
      <c r="A472" t="s">
        <v>142</v>
      </c>
      <c r="B472" t="s">
        <v>589</v>
      </c>
      <c r="C472" t="s">
        <v>695</v>
      </c>
      <c r="D472" t="s">
        <v>219</v>
      </c>
      <c r="E472">
        <v>661235</v>
      </c>
      <c r="F472" t="s">
        <v>719</v>
      </c>
      <c r="G472" t="s">
        <v>696</v>
      </c>
      <c r="H472">
        <v>11919</v>
      </c>
    </row>
    <row r="473" spans="1:8">
      <c r="A473" t="s">
        <v>142</v>
      </c>
      <c r="B473" t="s">
        <v>589</v>
      </c>
      <c r="C473" t="s">
        <v>699</v>
      </c>
      <c r="D473" t="s">
        <v>21</v>
      </c>
      <c r="E473">
        <v>511115</v>
      </c>
      <c r="F473" t="s">
        <v>749</v>
      </c>
      <c r="G473" t="s">
        <v>698</v>
      </c>
      <c r="H473">
        <v>-15325.72</v>
      </c>
    </row>
    <row r="474" spans="1:8">
      <c r="A474" t="s">
        <v>142</v>
      </c>
      <c r="B474" t="s">
        <v>589</v>
      </c>
      <c r="C474" t="s">
        <v>702</v>
      </c>
      <c r="D474" t="s">
        <v>62</v>
      </c>
      <c r="E474">
        <v>661140</v>
      </c>
      <c r="F474" t="s">
        <v>738</v>
      </c>
      <c r="G474" t="s">
        <v>698</v>
      </c>
      <c r="H474">
        <v>6852</v>
      </c>
    </row>
    <row r="475" spans="1:8">
      <c r="A475" t="s">
        <v>142</v>
      </c>
      <c r="B475" t="s">
        <v>589</v>
      </c>
      <c r="C475" t="s">
        <v>700</v>
      </c>
      <c r="D475" t="s">
        <v>69</v>
      </c>
      <c r="E475">
        <v>626110</v>
      </c>
      <c r="F475" t="s">
        <v>718</v>
      </c>
      <c r="G475" t="s">
        <v>697</v>
      </c>
      <c r="H475">
        <v>-5275</v>
      </c>
    </row>
    <row r="476" spans="1:8">
      <c r="A476" t="s">
        <v>142</v>
      </c>
      <c r="B476" t="s">
        <v>589</v>
      </c>
      <c r="C476" t="s">
        <v>700</v>
      </c>
      <c r="D476" t="s">
        <v>48</v>
      </c>
      <c r="E476">
        <v>621111</v>
      </c>
      <c r="F476" t="s">
        <v>752</v>
      </c>
      <c r="G476" t="s">
        <v>697</v>
      </c>
      <c r="H476">
        <v>-2040.5</v>
      </c>
    </row>
    <row r="477" spans="1:8">
      <c r="A477" t="s">
        <v>142</v>
      </c>
      <c r="B477" t="s">
        <v>589</v>
      </c>
      <c r="C477" t="s">
        <v>700</v>
      </c>
      <c r="D477" t="s">
        <v>73</v>
      </c>
      <c r="E477">
        <v>661155</v>
      </c>
      <c r="F477" t="s">
        <v>720</v>
      </c>
      <c r="G477" t="s">
        <v>701</v>
      </c>
      <c r="H477">
        <v>-8000</v>
      </c>
    </row>
    <row r="478" spans="1:8">
      <c r="A478" t="s">
        <v>142</v>
      </c>
      <c r="B478" t="s">
        <v>589</v>
      </c>
      <c r="C478" t="s">
        <v>700</v>
      </c>
      <c r="D478" t="s">
        <v>56</v>
      </c>
      <c r="E478">
        <v>622160</v>
      </c>
      <c r="F478" t="s">
        <v>727</v>
      </c>
      <c r="G478" t="s">
        <v>707</v>
      </c>
      <c r="H478">
        <v>-5000</v>
      </c>
    </row>
    <row r="479" spans="1:8">
      <c r="A479" t="s">
        <v>319</v>
      </c>
      <c r="B479" t="s">
        <v>587</v>
      </c>
      <c r="C479" t="s">
        <v>695</v>
      </c>
      <c r="D479" t="s">
        <v>219</v>
      </c>
      <c r="E479">
        <v>661235</v>
      </c>
      <c r="F479" t="s">
        <v>719</v>
      </c>
      <c r="G479" t="s">
        <v>696</v>
      </c>
      <c r="H479">
        <v>65764</v>
      </c>
    </row>
    <row r="480" spans="1:8">
      <c r="A480" t="s">
        <v>319</v>
      </c>
      <c r="B480" t="s">
        <v>587</v>
      </c>
      <c r="C480" t="s">
        <v>695</v>
      </c>
      <c r="D480" t="s">
        <v>248</v>
      </c>
      <c r="E480">
        <v>532060</v>
      </c>
      <c r="F480" t="s">
        <v>730</v>
      </c>
      <c r="G480" t="s">
        <v>707</v>
      </c>
      <c r="H480">
        <v>38480</v>
      </c>
    </row>
    <row r="481" spans="1:8">
      <c r="A481" t="s">
        <v>319</v>
      </c>
      <c r="B481" t="s">
        <v>587</v>
      </c>
      <c r="C481" t="s">
        <v>695</v>
      </c>
      <c r="D481" t="s">
        <v>217</v>
      </c>
      <c r="E481">
        <v>661185</v>
      </c>
      <c r="F481" t="s">
        <v>729</v>
      </c>
      <c r="G481" t="s">
        <v>707</v>
      </c>
      <c r="H481">
        <v>46465</v>
      </c>
    </row>
    <row r="482" spans="1:8">
      <c r="A482" t="s">
        <v>319</v>
      </c>
      <c r="B482" t="s">
        <v>587</v>
      </c>
      <c r="C482" t="s">
        <v>695</v>
      </c>
      <c r="D482" t="s">
        <v>217</v>
      </c>
      <c r="E482">
        <v>661185</v>
      </c>
      <c r="F482" t="s">
        <v>729</v>
      </c>
      <c r="G482" t="s">
        <v>707</v>
      </c>
      <c r="H482">
        <v>38391</v>
      </c>
    </row>
    <row r="483" spans="1:8">
      <c r="A483" t="s">
        <v>319</v>
      </c>
      <c r="B483" t="s">
        <v>587</v>
      </c>
      <c r="C483" t="s">
        <v>700</v>
      </c>
      <c r="D483" t="s">
        <v>73</v>
      </c>
      <c r="E483">
        <v>661155</v>
      </c>
      <c r="F483" t="s">
        <v>720</v>
      </c>
      <c r="G483" t="s">
        <v>701</v>
      </c>
      <c r="H483">
        <v>-24752.65</v>
      </c>
    </row>
    <row r="484" spans="1:8">
      <c r="A484" t="s">
        <v>319</v>
      </c>
      <c r="B484" t="s">
        <v>587</v>
      </c>
      <c r="C484" t="s">
        <v>700</v>
      </c>
      <c r="D484" t="s">
        <v>73</v>
      </c>
      <c r="E484">
        <v>661155</v>
      </c>
      <c r="F484" t="s">
        <v>720</v>
      </c>
      <c r="G484" t="s">
        <v>701</v>
      </c>
      <c r="H484">
        <v>-6188</v>
      </c>
    </row>
    <row r="485" spans="1:8">
      <c r="A485" t="s">
        <v>319</v>
      </c>
      <c r="B485" t="s">
        <v>587</v>
      </c>
      <c r="C485" t="s">
        <v>700</v>
      </c>
      <c r="D485" t="s">
        <v>56</v>
      </c>
      <c r="E485">
        <v>622160</v>
      </c>
      <c r="F485" t="s">
        <v>727</v>
      </c>
      <c r="G485" t="s">
        <v>707</v>
      </c>
      <c r="H485">
        <v>-6560.29</v>
      </c>
    </row>
    <row r="486" spans="1:8">
      <c r="A486" t="s">
        <v>319</v>
      </c>
      <c r="B486" t="s">
        <v>587</v>
      </c>
      <c r="C486" t="s">
        <v>700</v>
      </c>
      <c r="D486" t="s">
        <v>56</v>
      </c>
      <c r="E486">
        <v>622160</v>
      </c>
      <c r="F486" t="s">
        <v>727</v>
      </c>
      <c r="G486" t="s">
        <v>707</v>
      </c>
      <c r="H486">
        <v>-7405.77</v>
      </c>
    </row>
    <row r="487" spans="1:8">
      <c r="A487" t="s">
        <v>319</v>
      </c>
      <c r="B487" t="s">
        <v>587</v>
      </c>
      <c r="C487" t="s">
        <v>700</v>
      </c>
      <c r="D487" t="s">
        <v>56</v>
      </c>
      <c r="E487">
        <v>622160</v>
      </c>
      <c r="F487" t="s">
        <v>727</v>
      </c>
      <c r="G487" t="s">
        <v>707</v>
      </c>
      <c r="H487">
        <v>-6939.57</v>
      </c>
    </row>
    <row r="488" spans="1:8">
      <c r="A488" t="s">
        <v>319</v>
      </c>
      <c r="B488" t="s">
        <v>587</v>
      </c>
      <c r="C488" t="s">
        <v>700</v>
      </c>
      <c r="D488" t="s">
        <v>56</v>
      </c>
      <c r="E488">
        <v>622160</v>
      </c>
      <c r="F488" t="s">
        <v>727</v>
      </c>
      <c r="G488" t="s">
        <v>707</v>
      </c>
      <c r="H488">
        <v>-6051.36</v>
      </c>
    </row>
    <row r="489" spans="1:8">
      <c r="A489" t="s">
        <v>319</v>
      </c>
      <c r="B489" t="s">
        <v>587</v>
      </c>
      <c r="C489" t="s">
        <v>700</v>
      </c>
      <c r="D489" t="s">
        <v>48</v>
      </c>
      <c r="E489">
        <v>621111</v>
      </c>
      <c r="F489" t="s">
        <v>752</v>
      </c>
      <c r="G489" t="s">
        <v>698</v>
      </c>
      <c r="H489">
        <v>-10922</v>
      </c>
    </row>
    <row r="490" spans="1:8">
      <c r="A490" t="s">
        <v>319</v>
      </c>
      <c r="B490" t="s">
        <v>587</v>
      </c>
      <c r="C490" t="s">
        <v>700</v>
      </c>
      <c r="D490" t="s">
        <v>48</v>
      </c>
      <c r="E490">
        <v>621111</v>
      </c>
      <c r="F490" t="s">
        <v>752</v>
      </c>
      <c r="G490" t="s">
        <v>698</v>
      </c>
      <c r="H490">
        <v>-2400</v>
      </c>
    </row>
    <row r="491" spans="1:8">
      <c r="A491" t="s">
        <v>319</v>
      </c>
      <c r="B491" t="s">
        <v>587</v>
      </c>
      <c r="C491" t="s">
        <v>700</v>
      </c>
      <c r="D491" t="s">
        <v>77</v>
      </c>
      <c r="E491">
        <v>661255</v>
      </c>
      <c r="F491" t="s">
        <v>721</v>
      </c>
      <c r="G491" t="s">
        <v>698</v>
      </c>
      <c r="H491">
        <v>-14459</v>
      </c>
    </row>
    <row r="492" spans="1:8">
      <c r="A492" t="s">
        <v>319</v>
      </c>
      <c r="B492" t="s">
        <v>587</v>
      </c>
      <c r="C492" t="s">
        <v>700</v>
      </c>
      <c r="D492" t="s">
        <v>77</v>
      </c>
      <c r="E492">
        <v>661255</v>
      </c>
      <c r="F492" t="s">
        <v>721</v>
      </c>
      <c r="G492" t="s">
        <v>698</v>
      </c>
      <c r="H492">
        <v>-6528</v>
      </c>
    </row>
    <row r="493" spans="1:8">
      <c r="A493" t="s">
        <v>319</v>
      </c>
      <c r="B493" t="s">
        <v>587</v>
      </c>
      <c r="C493" t="s">
        <v>700</v>
      </c>
      <c r="D493" t="s">
        <v>77</v>
      </c>
      <c r="E493">
        <v>661255</v>
      </c>
      <c r="F493" t="s">
        <v>721</v>
      </c>
      <c r="G493" t="s">
        <v>698</v>
      </c>
      <c r="H493">
        <v>-3621</v>
      </c>
    </row>
    <row r="494" spans="1:8">
      <c r="A494" t="s">
        <v>319</v>
      </c>
      <c r="B494" t="s">
        <v>587</v>
      </c>
      <c r="C494" t="s">
        <v>700</v>
      </c>
      <c r="D494" t="s">
        <v>77</v>
      </c>
      <c r="E494">
        <v>661255</v>
      </c>
      <c r="F494" t="s">
        <v>721</v>
      </c>
      <c r="G494" t="s">
        <v>698</v>
      </c>
      <c r="H494">
        <v>-6159</v>
      </c>
    </row>
    <row r="495" spans="1:8">
      <c r="A495" t="s">
        <v>319</v>
      </c>
      <c r="B495" t="s">
        <v>587</v>
      </c>
      <c r="C495" t="s">
        <v>700</v>
      </c>
      <c r="D495" t="s">
        <v>77</v>
      </c>
      <c r="E495">
        <v>661255</v>
      </c>
      <c r="F495" t="s">
        <v>721</v>
      </c>
      <c r="G495" t="s">
        <v>698</v>
      </c>
      <c r="H495">
        <v>-2025</v>
      </c>
    </row>
    <row r="496" spans="1:8">
      <c r="A496" t="s">
        <v>319</v>
      </c>
      <c r="B496" t="s">
        <v>587</v>
      </c>
      <c r="C496" t="s">
        <v>700</v>
      </c>
      <c r="D496" t="s">
        <v>77</v>
      </c>
      <c r="E496">
        <v>661255</v>
      </c>
      <c r="F496" t="s">
        <v>721</v>
      </c>
      <c r="G496" t="s">
        <v>698</v>
      </c>
      <c r="H496">
        <v>-1308</v>
      </c>
    </row>
    <row r="497" spans="1:8">
      <c r="A497" t="s">
        <v>319</v>
      </c>
      <c r="B497" t="s">
        <v>587</v>
      </c>
      <c r="C497" t="s">
        <v>700</v>
      </c>
      <c r="D497" t="s">
        <v>77</v>
      </c>
      <c r="E497">
        <v>661255</v>
      </c>
      <c r="F497" t="s">
        <v>721</v>
      </c>
      <c r="G497" t="s">
        <v>698</v>
      </c>
      <c r="H497">
        <v>-563</v>
      </c>
    </row>
    <row r="498" spans="1:8">
      <c r="A498" t="s">
        <v>319</v>
      </c>
      <c r="B498" t="s">
        <v>587</v>
      </c>
      <c r="C498" t="s">
        <v>700</v>
      </c>
      <c r="D498" t="s">
        <v>77</v>
      </c>
      <c r="E498">
        <v>661255</v>
      </c>
      <c r="F498" t="s">
        <v>721</v>
      </c>
      <c r="G498" t="s">
        <v>698</v>
      </c>
      <c r="H498">
        <v>-768</v>
      </c>
    </row>
    <row r="499" spans="1:8">
      <c r="A499" t="s">
        <v>319</v>
      </c>
      <c r="B499" t="s">
        <v>587</v>
      </c>
      <c r="C499" t="s">
        <v>700</v>
      </c>
      <c r="D499" t="s">
        <v>69</v>
      </c>
      <c r="E499">
        <v>626110</v>
      </c>
      <c r="F499" t="s">
        <v>718</v>
      </c>
      <c r="G499" t="s">
        <v>697</v>
      </c>
      <c r="H499">
        <v>-15675</v>
      </c>
    </row>
    <row r="500" spans="1:8">
      <c r="A500" t="s">
        <v>319</v>
      </c>
      <c r="B500" t="s">
        <v>587</v>
      </c>
      <c r="C500" t="s">
        <v>700</v>
      </c>
      <c r="D500" t="s">
        <v>69</v>
      </c>
      <c r="E500">
        <v>626110</v>
      </c>
      <c r="F500" t="s">
        <v>718</v>
      </c>
      <c r="G500" t="s">
        <v>697</v>
      </c>
      <c r="H500">
        <v>-690</v>
      </c>
    </row>
    <row r="501" spans="1:8">
      <c r="A501" t="s">
        <v>321</v>
      </c>
      <c r="B501" t="s">
        <v>590</v>
      </c>
      <c r="C501" t="s">
        <v>700</v>
      </c>
      <c r="D501" t="s">
        <v>56</v>
      </c>
      <c r="E501">
        <v>622160</v>
      </c>
      <c r="F501" t="s">
        <v>727</v>
      </c>
      <c r="G501" t="s">
        <v>697</v>
      </c>
      <c r="H501">
        <v>-5125</v>
      </c>
    </row>
    <row r="502" spans="1:8">
      <c r="A502" t="s">
        <v>321</v>
      </c>
      <c r="B502" t="s">
        <v>590</v>
      </c>
      <c r="C502" t="s">
        <v>700</v>
      </c>
      <c r="D502" t="s">
        <v>69</v>
      </c>
      <c r="E502">
        <v>626110</v>
      </c>
      <c r="F502" t="s">
        <v>718</v>
      </c>
      <c r="G502" t="s">
        <v>697</v>
      </c>
      <c r="H502">
        <v>-10936</v>
      </c>
    </row>
    <row r="503" spans="1:8">
      <c r="A503" t="s">
        <v>321</v>
      </c>
      <c r="B503" t="s">
        <v>590</v>
      </c>
      <c r="C503" t="s">
        <v>700</v>
      </c>
      <c r="D503" t="s">
        <v>62</v>
      </c>
      <c r="E503">
        <v>661140</v>
      </c>
      <c r="F503" t="s">
        <v>738</v>
      </c>
      <c r="G503" t="s">
        <v>697</v>
      </c>
      <c r="H503">
        <v>-1380</v>
      </c>
    </row>
    <row r="504" spans="1:8">
      <c r="A504" t="s">
        <v>321</v>
      </c>
      <c r="B504" t="s">
        <v>590</v>
      </c>
      <c r="C504" t="s">
        <v>700</v>
      </c>
      <c r="D504" t="s">
        <v>63</v>
      </c>
      <c r="E504">
        <v>645175</v>
      </c>
      <c r="F504" t="s">
        <v>760</v>
      </c>
      <c r="G504" t="s">
        <v>698</v>
      </c>
      <c r="H504">
        <v>-5085</v>
      </c>
    </row>
    <row r="505" spans="1:8">
      <c r="A505" t="s">
        <v>321</v>
      </c>
      <c r="B505" t="s">
        <v>590</v>
      </c>
      <c r="C505" t="s">
        <v>700</v>
      </c>
      <c r="D505" t="s">
        <v>67</v>
      </c>
      <c r="E505">
        <v>661200</v>
      </c>
      <c r="F505" t="s">
        <v>739</v>
      </c>
      <c r="G505" t="s">
        <v>698</v>
      </c>
      <c r="H505">
        <v>-8491</v>
      </c>
    </row>
    <row r="506" spans="1:8">
      <c r="A506" t="s">
        <v>321</v>
      </c>
      <c r="B506" t="s">
        <v>590</v>
      </c>
      <c r="C506" t="s">
        <v>700</v>
      </c>
      <c r="D506" t="s">
        <v>75</v>
      </c>
      <c r="E506">
        <v>661160</v>
      </c>
      <c r="F506" t="s">
        <v>756</v>
      </c>
      <c r="G506" t="s">
        <v>698</v>
      </c>
      <c r="H506">
        <v>-6711</v>
      </c>
    </row>
    <row r="507" spans="1:8">
      <c r="A507" t="s">
        <v>321</v>
      </c>
      <c r="B507" t="s">
        <v>590</v>
      </c>
      <c r="C507" t="s">
        <v>700</v>
      </c>
      <c r="D507" t="s">
        <v>73</v>
      </c>
      <c r="E507">
        <v>661155</v>
      </c>
      <c r="F507" t="s">
        <v>720</v>
      </c>
      <c r="G507" t="s">
        <v>701</v>
      </c>
      <c r="H507">
        <v>-10534</v>
      </c>
    </row>
    <row r="508" spans="1:8">
      <c r="A508" t="s">
        <v>321</v>
      </c>
      <c r="B508" t="s">
        <v>590</v>
      </c>
      <c r="C508" t="s">
        <v>700</v>
      </c>
      <c r="D508" t="s">
        <v>40</v>
      </c>
      <c r="E508">
        <v>619220</v>
      </c>
      <c r="F508" t="s">
        <v>751</v>
      </c>
      <c r="G508" t="s">
        <v>697</v>
      </c>
      <c r="H508">
        <v>-11563</v>
      </c>
    </row>
    <row r="509" spans="1:8">
      <c r="A509" t="s">
        <v>321</v>
      </c>
      <c r="B509" t="s">
        <v>590</v>
      </c>
      <c r="C509" t="s">
        <v>695</v>
      </c>
      <c r="D509" t="s">
        <v>248</v>
      </c>
      <c r="E509">
        <v>532060</v>
      </c>
      <c r="F509" t="s">
        <v>730</v>
      </c>
      <c r="G509" t="s">
        <v>698</v>
      </c>
      <c r="H509">
        <v>6625</v>
      </c>
    </row>
    <row r="510" spans="1:8">
      <c r="A510" t="s">
        <v>321</v>
      </c>
      <c r="B510" t="s">
        <v>590</v>
      </c>
      <c r="C510" t="s">
        <v>699</v>
      </c>
      <c r="D510" t="s">
        <v>21</v>
      </c>
      <c r="E510">
        <v>511115</v>
      </c>
      <c r="F510" t="s">
        <v>749</v>
      </c>
      <c r="G510" t="s">
        <v>698</v>
      </c>
      <c r="H510">
        <v>-11585</v>
      </c>
    </row>
    <row r="511" spans="1:8">
      <c r="A511" t="s">
        <v>321</v>
      </c>
      <c r="B511" t="s">
        <v>590</v>
      </c>
      <c r="C511" t="s">
        <v>699</v>
      </c>
      <c r="D511" t="s">
        <v>22</v>
      </c>
      <c r="E511">
        <v>532263</v>
      </c>
      <c r="F511" t="s">
        <v>732</v>
      </c>
      <c r="G511" t="s">
        <v>698</v>
      </c>
      <c r="H511">
        <v>-8000</v>
      </c>
    </row>
    <row r="512" spans="1:8">
      <c r="A512" t="s">
        <v>321</v>
      </c>
      <c r="B512" t="s">
        <v>590</v>
      </c>
      <c r="C512" t="s">
        <v>699</v>
      </c>
      <c r="D512" t="s">
        <v>265</v>
      </c>
      <c r="E512">
        <v>511127</v>
      </c>
      <c r="F512" t="s">
        <v>733</v>
      </c>
      <c r="G512" t="s">
        <v>696</v>
      </c>
      <c r="H512">
        <v>-29281</v>
      </c>
    </row>
    <row r="513" spans="1:8">
      <c r="A513" t="s">
        <v>321</v>
      </c>
      <c r="B513" t="s">
        <v>590</v>
      </c>
      <c r="C513" t="s">
        <v>700</v>
      </c>
      <c r="D513" t="s">
        <v>52</v>
      </c>
      <c r="E513">
        <v>624110</v>
      </c>
      <c r="F513" t="s">
        <v>726</v>
      </c>
      <c r="G513" t="s">
        <v>698</v>
      </c>
      <c r="H513">
        <v>-6127</v>
      </c>
    </row>
    <row r="514" spans="1:8">
      <c r="A514" t="s">
        <v>321</v>
      </c>
      <c r="B514" t="s">
        <v>590</v>
      </c>
      <c r="C514" t="s">
        <v>700</v>
      </c>
      <c r="D514" t="s">
        <v>77</v>
      </c>
      <c r="E514">
        <v>661255</v>
      </c>
      <c r="F514" t="s">
        <v>721</v>
      </c>
      <c r="G514" t="s">
        <v>698</v>
      </c>
      <c r="H514">
        <v>-1876</v>
      </c>
    </row>
    <row r="515" spans="1:8">
      <c r="A515" t="s">
        <v>321</v>
      </c>
      <c r="B515" t="s">
        <v>590</v>
      </c>
      <c r="C515" t="s">
        <v>700</v>
      </c>
      <c r="D515" t="s">
        <v>62</v>
      </c>
      <c r="E515">
        <v>661140</v>
      </c>
      <c r="F515" t="s">
        <v>738</v>
      </c>
      <c r="G515" t="s">
        <v>698</v>
      </c>
      <c r="H515">
        <v>-7505</v>
      </c>
    </row>
    <row r="516" spans="1:8">
      <c r="A516" t="s">
        <v>321</v>
      </c>
      <c r="B516" t="s">
        <v>590</v>
      </c>
      <c r="C516" t="s">
        <v>695</v>
      </c>
      <c r="D516" t="s">
        <v>219</v>
      </c>
      <c r="E516">
        <v>661235</v>
      </c>
      <c r="F516" t="s">
        <v>719</v>
      </c>
      <c r="G516" t="s">
        <v>696</v>
      </c>
      <c r="H516">
        <v>29504</v>
      </c>
    </row>
    <row r="517" spans="1:8">
      <c r="A517" t="s">
        <v>768</v>
      </c>
      <c r="B517" t="s">
        <v>581</v>
      </c>
      <c r="C517" t="s">
        <v>700</v>
      </c>
      <c r="D517" t="s">
        <v>77</v>
      </c>
      <c r="E517">
        <v>661255</v>
      </c>
      <c r="F517" t="s">
        <v>721</v>
      </c>
      <c r="G517" t="s">
        <v>698</v>
      </c>
      <c r="H517">
        <v>-543.36</v>
      </c>
    </row>
    <row r="518" spans="1:8">
      <c r="A518" t="s">
        <v>768</v>
      </c>
      <c r="B518" t="s">
        <v>581</v>
      </c>
      <c r="C518" t="s">
        <v>700</v>
      </c>
      <c r="D518" t="s">
        <v>77</v>
      </c>
      <c r="E518">
        <v>661255</v>
      </c>
      <c r="F518" t="s">
        <v>721</v>
      </c>
      <c r="G518" t="s">
        <v>698</v>
      </c>
      <c r="H518">
        <v>-750</v>
      </c>
    </row>
    <row r="519" spans="1:8">
      <c r="A519" t="s">
        <v>768</v>
      </c>
      <c r="B519" t="s">
        <v>581</v>
      </c>
      <c r="C519" t="s">
        <v>700</v>
      </c>
      <c r="D519" t="s">
        <v>77</v>
      </c>
      <c r="E519">
        <v>661255</v>
      </c>
      <c r="F519" t="s">
        <v>721</v>
      </c>
      <c r="G519" t="s">
        <v>698</v>
      </c>
      <c r="H519">
        <v>-1131</v>
      </c>
    </row>
    <row r="520" spans="1:8">
      <c r="A520" t="s">
        <v>768</v>
      </c>
      <c r="B520" t="s">
        <v>581</v>
      </c>
      <c r="C520" t="s">
        <v>700</v>
      </c>
      <c r="D520" t="s">
        <v>69</v>
      </c>
      <c r="E520">
        <v>626110</v>
      </c>
      <c r="F520" t="s">
        <v>718</v>
      </c>
      <c r="G520" t="s">
        <v>697</v>
      </c>
      <c r="H520">
        <v>-6500</v>
      </c>
    </row>
    <row r="521" spans="1:8">
      <c r="A521" t="s">
        <v>768</v>
      </c>
      <c r="B521" t="s">
        <v>581</v>
      </c>
      <c r="C521" t="s">
        <v>700</v>
      </c>
      <c r="D521" t="s">
        <v>77</v>
      </c>
      <c r="E521">
        <v>661255</v>
      </c>
      <c r="F521" t="s">
        <v>721</v>
      </c>
      <c r="G521" t="s">
        <v>698</v>
      </c>
      <c r="H521">
        <v>-675</v>
      </c>
    </row>
    <row r="522" spans="1:8">
      <c r="A522" t="s">
        <v>768</v>
      </c>
      <c r="B522" t="s">
        <v>581</v>
      </c>
      <c r="C522" t="s">
        <v>700</v>
      </c>
      <c r="D522" t="s">
        <v>77</v>
      </c>
      <c r="E522">
        <v>661255</v>
      </c>
      <c r="F522" t="s">
        <v>721</v>
      </c>
      <c r="G522" t="s">
        <v>698</v>
      </c>
      <c r="H522">
        <v>-1131</v>
      </c>
    </row>
    <row r="523" spans="1:8">
      <c r="A523" t="s">
        <v>768</v>
      </c>
      <c r="B523" t="s">
        <v>581</v>
      </c>
      <c r="C523" t="s">
        <v>700</v>
      </c>
      <c r="D523" t="s">
        <v>77</v>
      </c>
      <c r="E523">
        <v>661255</v>
      </c>
      <c r="F523" t="s">
        <v>721</v>
      </c>
      <c r="G523" t="s">
        <v>698</v>
      </c>
      <c r="H523">
        <v>-3579.6089270000002</v>
      </c>
    </row>
    <row r="524" spans="1:8">
      <c r="A524" t="s">
        <v>768</v>
      </c>
      <c r="B524" t="s">
        <v>581</v>
      </c>
      <c r="C524" t="s">
        <v>700</v>
      </c>
      <c r="D524" t="s">
        <v>75</v>
      </c>
      <c r="E524">
        <v>661160</v>
      </c>
      <c r="F524" t="s">
        <v>756</v>
      </c>
      <c r="G524" t="s">
        <v>698</v>
      </c>
      <c r="H524">
        <v>-3039.2599999999993</v>
      </c>
    </row>
    <row r="525" spans="1:8">
      <c r="A525" t="s">
        <v>768</v>
      </c>
      <c r="B525" t="s">
        <v>581</v>
      </c>
      <c r="C525" t="s">
        <v>706</v>
      </c>
      <c r="D525" t="s">
        <v>48</v>
      </c>
      <c r="E525">
        <v>621111</v>
      </c>
      <c r="F525" t="s">
        <v>752</v>
      </c>
      <c r="G525" t="s">
        <v>698</v>
      </c>
      <c r="H525">
        <v>5000</v>
      </c>
    </row>
    <row r="526" spans="1:8">
      <c r="A526" t="s">
        <v>768</v>
      </c>
      <c r="B526" t="s">
        <v>581</v>
      </c>
      <c r="C526" t="s">
        <v>695</v>
      </c>
      <c r="D526" t="s">
        <v>219</v>
      </c>
      <c r="E526">
        <v>661235</v>
      </c>
      <c r="F526" t="s">
        <v>719</v>
      </c>
      <c r="G526" t="s">
        <v>696</v>
      </c>
      <c r="H526">
        <v>10360</v>
      </c>
    </row>
    <row r="527" spans="1:8">
      <c r="A527" t="s">
        <v>213</v>
      </c>
      <c r="B527" t="s">
        <v>572</v>
      </c>
      <c r="C527" t="s">
        <v>695</v>
      </c>
      <c r="D527" t="s">
        <v>219</v>
      </c>
      <c r="E527">
        <v>661235</v>
      </c>
      <c r="F527" t="s">
        <v>719</v>
      </c>
      <c r="G527" t="s">
        <v>696</v>
      </c>
      <c r="H527">
        <v>1110</v>
      </c>
    </row>
    <row r="528" spans="1:8">
      <c r="A528" t="s">
        <v>213</v>
      </c>
      <c r="B528" t="s">
        <v>572</v>
      </c>
      <c r="C528" t="s">
        <v>695</v>
      </c>
      <c r="D528" t="s">
        <v>731</v>
      </c>
      <c r="E528">
        <v>661185</v>
      </c>
      <c r="F528" t="s">
        <v>729</v>
      </c>
      <c r="G528" t="s">
        <v>697</v>
      </c>
      <c r="H528">
        <v>16450</v>
      </c>
    </row>
    <row r="529" spans="1:8">
      <c r="A529" t="s">
        <v>213</v>
      </c>
      <c r="B529" t="s">
        <v>572</v>
      </c>
      <c r="C529" t="s">
        <v>699</v>
      </c>
      <c r="D529" t="s">
        <v>769</v>
      </c>
      <c r="E529">
        <v>511115</v>
      </c>
      <c r="F529" t="s">
        <v>749</v>
      </c>
      <c r="G529" t="s">
        <v>770</v>
      </c>
      <c r="H529">
        <v>-13814.7</v>
      </c>
    </row>
    <row r="530" spans="1:8">
      <c r="A530" t="s">
        <v>213</v>
      </c>
      <c r="B530" t="s">
        <v>572</v>
      </c>
      <c r="C530" t="s">
        <v>699</v>
      </c>
      <c r="D530" t="s">
        <v>769</v>
      </c>
      <c r="E530">
        <v>511115</v>
      </c>
      <c r="F530" t="s">
        <v>749</v>
      </c>
      <c r="G530" t="s">
        <v>770</v>
      </c>
      <c r="H530">
        <v>-20500.82</v>
      </c>
    </row>
    <row r="531" spans="1:8">
      <c r="A531" t="s">
        <v>213</v>
      </c>
      <c r="B531" t="s">
        <v>572</v>
      </c>
      <c r="C531" t="s">
        <v>699</v>
      </c>
      <c r="D531" t="s">
        <v>769</v>
      </c>
      <c r="E531">
        <v>511115</v>
      </c>
      <c r="F531" t="s">
        <v>749</v>
      </c>
      <c r="G531" t="s">
        <v>770</v>
      </c>
      <c r="H531">
        <v>-17035</v>
      </c>
    </row>
    <row r="532" spans="1:8">
      <c r="A532" t="s">
        <v>213</v>
      </c>
      <c r="B532" t="s">
        <v>572</v>
      </c>
      <c r="C532" t="s">
        <v>702</v>
      </c>
      <c r="D532" t="s">
        <v>771</v>
      </c>
      <c r="E532">
        <v>661140</v>
      </c>
      <c r="F532" t="s">
        <v>738</v>
      </c>
      <c r="G532" t="s">
        <v>770</v>
      </c>
      <c r="H532">
        <v>12763</v>
      </c>
    </row>
    <row r="533" spans="1:8">
      <c r="A533" t="s">
        <v>213</v>
      </c>
      <c r="B533" t="s">
        <v>572</v>
      </c>
      <c r="C533" t="s">
        <v>702</v>
      </c>
      <c r="D533" t="s">
        <v>771</v>
      </c>
      <c r="E533">
        <v>661140</v>
      </c>
      <c r="F533" t="s">
        <v>738</v>
      </c>
      <c r="G533" t="s">
        <v>770</v>
      </c>
      <c r="H533">
        <v>25195</v>
      </c>
    </row>
    <row r="534" spans="1:8">
      <c r="A534" t="s">
        <v>213</v>
      </c>
      <c r="B534" t="s">
        <v>572</v>
      </c>
      <c r="C534" t="s">
        <v>700</v>
      </c>
      <c r="D534" t="s">
        <v>771</v>
      </c>
      <c r="E534">
        <v>661140</v>
      </c>
      <c r="F534" t="s">
        <v>738</v>
      </c>
      <c r="G534" t="s">
        <v>770</v>
      </c>
      <c r="H534">
        <v>-7200</v>
      </c>
    </row>
    <row r="535" spans="1:8">
      <c r="A535" t="s">
        <v>213</v>
      </c>
      <c r="B535" t="s">
        <v>572</v>
      </c>
      <c r="C535" t="s">
        <v>700</v>
      </c>
      <c r="D535" t="s">
        <v>771</v>
      </c>
      <c r="E535">
        <v>661140</v>
      </c>
      <c r="F535" t="s">
        <v>738</v>
      </c>
      <c r="G535" t="s">
        <v>770</v>
      </c>
      <c r="H535">
        <v>-10320</v>
      </c>
    </row>
    <row r="536" spans="1:8">
      <c r="A536" t="s">
        <v>213</v>
      </c>
      <c r="B536" t="s">
        <v>572</v>
      </c>
      <c r="C536" t="s">
        <v>700</v>
      </c>
      <c r="D536" t="s">
        <v>772</v>
      </c>
      <c r="E536">
        <v>661155</v>
      </c>
      <c r="F536" t="s">
        <v>720</v>
      </c>
      <c r="G536" t="s">
        <v>770</v>
      </c>
      <c r="H536">
        <v>-12365</v>
      </c>
    </row>
    <row r="537" spans="1:8">
      <c r="A537" t="s">
        <v>213</v>
      </c>
      <c r="B537" t="s">
        <v>572</v>
      </c>
      <c r="C537" t="s">
        <v>700</v>
      </c>
      <c r="D537" t="s">
        <v>772</v>
      </c>
      <c r="E537">
        <v>661155</v>
      </c>
      <c r="F537" t="s">
        <v>720</v>
      </c>
      <c r="G537" t="s">
        <v>770</v>
      </c>
      <c r="H537">
        <v>-10335</v>
      </c>
    </row>
    <row r="538" spans="1:8">
      <c r="A538" t="s">
        <v>213</v>
      </c>
      <c r="B538" t="s">
        <v>572</v>
      </c>
      <c r="C538" t="s">
        <v>695</v>
      </c>
      <c r="D538" t="s">
        <v>773</v>
      </c>
      <c r="E538">
        <v>661230</v>
      </c>
      <c r="F538" t="s">
        <v>740</v>
      </c>
      <c r="G538" t="s">
        <v>770</v>
      </c>
      <c r="H538">
        <v>9930.76</v>
      </c>
    </row>
    <row r="539" spans="1:8">
      <c r="A539" t="s">
        <v>774</v>
      </c>
      <c r="B539" t="s">
        <v>576</v>
      </c>
      <c r="C539" t="s">
        <v>695</v>
      </c>
      <c r="D539" t="s">
        <v>219</v>
      </c>
      <c r="E539">
        <v>661235</v>
      </c>
      <c r="F539" t="s">
        <v>719</v>
      </c>
      <c r="G539" t="s">
        <v>696</v>
      </c>
      <c r="H539">
        <v>17845</v>
      </c>
    </row>
    <row r="540" spans="1:8">
      <c r="A540" t="s">
        <v>774</v>
      </c>
      <c r="B540" t="s">
        <v>576</v>
      </c>
      <c r="C540" t="s">
        <v>702</v>
      </c>
      <c r="D540" t="s">
        <v>62</v>
      </c>
      <c r="E540">
        <v>661140</v>
      </c>
      <c r="F540" t="s">
        <v>738</v>
      </c>
      <c r="G540" t="s">
        <v>698</v>
      </c>
      <c r="H540">
        <v>8681.6</v>
      </c>
    </row>
    <row r="541" spans="1:8">
      <c r="A541" t="s">
        <v>775</v>
      </c>
      <c r="B541" t="s">
        <v>582</v>
      </c>
      <c r="C541" t="s">
        <v>700</v>
      </c>
      <c r="D541" t="s">
        <v>62</v>
      </c>
      <c r="E541">
        <v>661140</v>
      </c>
      <c r="F541" t="s">
        <v>738</v>
      </c>
      <c r="G541" t="s">
        <v>698</v>
      </c>
      <c r="H541">
        <v>-18671</v>
      </c>
    </row>
    <row r="542" spans="1:8">
      <c r="A542" t="s">
        <v>775</v>
      </c>
      <c r="B542" t="s">
        <v>582</v>
      </c>
      <c r="C542" t="s">
        <v>700</v>
      </c>
      <c r="D542" t="s">
        <v>75</v>
      </c>
      <c r="E542">
        <v>661160</v>
      </c>
      <c r="F542" t="s">
        <v>756</v>
      </c>
      <c r="G542" t="s">
        <v>698</v>
      </c>
      <c r="H542">
        <v>-2225</v>
      </c>
    </row>
    <row r="543" spans="1:8">
      <c r="A543" t="s">
        <v>775</v>
      </c>
      <c r="B543" t="s">
        <v>582</v>
      </c>
      <c r="C543" t="s">
        <v>700</v>
      </c>
      <c r="D543" t="s">
        <v>58</v>
      </c>
      <c r="E543">
        <v>623160</v>
      </c>
      <c r="F543" t="s">
        <v>717</v>
      </c>
      <c r="G543" t="s">
        <v>697</v>
      </c>
      <c r="H543">
        <v>-20083</v>
      </c>
    </row>
    <row r="544" spans="1:8">
      <c r="A544" t="s">
        <v>775</v>
      </c>
      <c r="B544" t="s">
        <v>582</v>
      </c>
      <c r="C544" t="s">
        <v>700</v>
      </c>
      <c r="D544" t="s">
        <v>42</v>
      </c>
      <c r="E544">
        <v>613200</v>
      </c>
      <c r="F544" t="s">
        <v>776</v>
      </c>
      <c r="G544" t="s">
        <v>701</v>
      </c>
      <c r="H544">
        <v>-364</v>
      </c>
    </row>
    <row r="545" spans="1:8">
      <c r="A545" t="s">
        <v>775</v>
      </c>
      <c r="B545" t="s">
        <v>582</v>
      </c>
      <c r="C545" t="s">
        <v>700</v>
      </c>
      <c r="D545" t="s">
        <v>69</v>
      </c>
      <c r="E545">
        <v>626110</v>
      </c>
      <c r="F545" t="s">
        <v>718</v>
      </c>
      <c r="G545" t="s">
        <v>697</v>
      </c>
      <c r="H545">
        <v>-8825</v>
      </c>
    </row>
    <row r="546" spans="1:8">
      <c r="A546" t="s">
        <v>775</v>
      </c>
      <c r="B546" t="s">
        <v>582</v>
      </c>
      <c r="C546" t="s">
        <v>695</v>
      </c>
      <c r="D546" t="s">
        <v>251</v>
      </c>
      <c r="E546">
        <v>532060</v>
      </c>
      <c r="F546" t="s">
        <v>730</v>
      </c>
      <c r="G546" t="s">
        <v>698</v>
      </c>
      <c r="H546">
        <v>21784.28</v>
      </c>
    </row>
    <row r="547" spans="1:8">
      <c r="A547" t="s">
        <v>775</v>
      </c>
      <c r="B547" t="s">
        <v>582</v>
      </c>
      <c r="C547" t="s">
        <v>700</v>
      </c>
      <c r="D547" t="s">
        <v>52</v>
      </c>
      <c r="E547">
        <v>624110</v>
      </c>
      <c r="F547" t="s">
        <v>726</v>
      </c>
      <c r="G547" t="s">
        <v>698</v>
      </c>
      <c r="H547">
        <v>-725</v>
      </c>
    </row>
    <row r="548" spans="1:8">
      <c r="A548" t="s">
        <v>775</v>
      </c>
      <c r="B548" t="s">
        <v>582</v>
      </c>
      <c r="C548" t="s">
        <v>700</v>
      </c>
      <c r="D548" t="s">
        <v>73</v>
      </c>
      <c r="E548">
        <v>661155</v>
      </c>
      <c r="F548" t="s">
        <v>720</v>
      </c>
      <c r="G548" t="s">
        <v>698</v>
      </c>
      <c r="H548">
        <v>-350.01</v>
      </c>
    </row>
    <row r="549" spans="1:8">
      <c r="A549" t="s">
        <v>775</v>
      </c>
      <c r="B549" t="s">
        <v>582</v>
      </c>
      <c r="C549" t="s">
        <v>695</v>
      </c>
      <c r="D549" t="s">
        <v>219</v>
      </c>
      <c r="E549">
        <v>661235</v>
      </c>
      <c r="F549" t="s">
        <v>719</v>
      </c>
      <c r="G549" t="s">
        <v>696</v>
      </c>
      <c r="H549">
        <v>27089</v>
      </c>
    </row>
    <row r="550" spans="1:8">
      <c r="A550" t="s">
        <v>313</v>
      </c>
      <c r="B550" t="s">
        <v>614</v>
      </c>
      <c r="C550" t="s">
        <v>695</v>
      </c>
      <c r="D550" t="s">
        <v>219</v>
      </c>
      <c r="E550">
        <v>661235</v>
      </c>
      <c r="F550" t="s">
        <v>719</v>
      </c>
      <c r="G550" t="s">
        <v>696</v>
      </c>
      <c r="H550">
        <v>13320</v>
      </c>
    </row>
    <row r="551" spans="1:8">
      <c r="A551" t="s">
        <v>313</v>
      </c>
      <c r="B551" t="s">
        <v>614</v>
      </c>
      <c r="C551" t="s">
        <v>695</v>
      </c>
      <c r="D551" t="s">
        <v>17</v>
      </c>
      <c r="E551">
        <v>511114</v>
      </c>
      <c r="F551" t="s">
        <v>723</v>
      </c>
      <c r="G551" t="s">
        <v>697</v>
      </c>
      <c r="H551">
        <v>50000</v>
      </c>
    </row>
    <row r="552" spans="1:8">
      <c r="A552" t="s">
        <v>313</v>
      </c>
      <c r="B552" t="s">
        <v>614</v>
      </c>
      <c r="C552" t="s">
        <v>706</v>
      </c>
      <c r="D552" t="s">
        <v>26</v>
      </c>
      <c r="E552">
        <v>615100</v>
      </c>
      <c r="F552" t="s">
        <v>741</v>
      </c>
      <c r="G552" t="s">
        <v>707</v>
      </c>
      <c r="H552">
        <v>15654.95</v>
      </c>
    </row>
    <row r="553" spans="1:8">
      <c r="A553" t="s">
        <v>313</v>
      </c>
      <c r="B553" t="s">
        <v>614</v>
      </c>
      <c r="C553" t="s">
        <v>699</v>
      </c>
      <c r="D553" t="s">
        <v>21</v>
      </c>
      <c r="E553">
        <v>511115</v>
      </c>
      <c r="F553" t="s">
        <v>749</v>
      </c>
      <c r="G553" t="s">
        <v>698</v>
      </c>
      <c r="H553">
        <v>-9525.02</v>
      </c>
    </row>
    <row r="554" spans="1:8">
      <c r="A554" t="s">
        <v>313</v>
      </c>
      <c r="B554" t="s">
        <v>614</v>
      </c>
      <c r="C554" t="s">
        <v>699</v>
      </c>
      <c r="D554" t="s">
        <v>21</v>
      </c>
      <c r="E554">
        <v>511115</v>
      </c>
      <c r="F554" t="s">
        <v>749</v>
      </c>
      <c r="G554" t="s">
        <v>698</v>
      </c>
      <c r="H554">
        <v>-7707.24</v>
      </c>
    </row>
    <row r="555" spans="1:8">
      <c r="A555" t="s">
        <v>313</v>
      </c>
      <c r="B555" t="s">
        <v>614</v>
      </c>
      <c r="C555" t="s">
        <v>700</v>
      </c>
      <c r="D555" t="s">
        <v>48</v>
      </c>
      <c r="E555">
        <v>621111</v>
      </c>
      <c r="F555" t="s">
        <v>752</v>
      </c>
      <c r="G555" t="s">
        <v>697</v>
      </c>
      <c r="H555">
        <v>-6000</v>
      </c>
    </row>
    <row r="556" spans="1:8">
      <c r="A556" t="s">
        <v>313</v>
      </c>
      <c r="B556" t="s">
        <v>614</v>
      </c>
      <c r="C556" t="s">
        <v>700</v>
      </c>
      <c r="D556" t="s">
        <v>48</v>
      </c>
      <c r="E556">
        <v>621111</v>
      </c>
      <c r="F556" t="s">
        <v>752</v>
      </c>
      <c r="G556" t="s">
        <v>697</v>
      </c>
      <c r="H556">
        <v>-900</v>
      </c>
    </row>
    <row r="557" spans="1:8">
      <c r="A557" t="s">
        <v>313</v>
      </c>
      <c r="B557" t="s">
        <v>614</v>
      </c>
      <c r="C557" t="s">
        <v>700</v>
      </c>
      <c r="D557" t="s">
        <v>48</v>
      </c>
      <c r="E557">
        <v>621111</v>
      </c>
      <c r="F557" t="s">
        <v>752</v>
      </c>
      <c r="G557" t="s">
        <v>698</v>
      </c>
      <c r="H557">
        <v>-5000</v>
      </c>
    </row>
    <row r="558" spans="1:8">
      <c r="A558" t="s">
        <v>313</v>
      </c>
      <c r="B558" t="s">
        <v>614</v>
      </c>
      <c r="C558" t="s">
        <v>700</v>
      </c>
      <c r="D558" t="s">
        <v>56</v>
      </c>
      <c r="E558">
        <v>622160</v>
      </c>
      <c r="F558" t="s">
        <v>727</v>
      </c>
      <c r="G558" t="s">
        <v>707</v>
      </c>
      <c r="H558">
        <v>-5500</v>
      </c>
    </row>
    <row r="559" spans="1:8">
      <c r="A559" t="s">
        <v>313</v>
      </c>
      <c r="B559" t="s">
        <v>614</v>
      </c>
      <c r="C559" t="s">
        <v>700</v>
      </c>
      <c r="D559" t="s">
        <v>69</v>
      </c>
      <c r="E559">
        <v>626110</v>
      </c>
      <c r="F559" t="s">
        <v>718</v>
      </c>
      <c r="G559" t="s">
        <v>697</v>
      </c>
      <c r="H559">
        <v>-5250</v>
      </c>
    </row>
    <row r="560" spans="1:8">
      <c r="A560" t="s">
        <v>313</v>
      </c>
      <c r="B560" t="s">
        <v>614</v>
      </c>
      <c r="C560" t="s">
        <v>700</v>
      </c>
      <c r="D560" t="s">
        <v>73</v>
      </c>
      <c r="E560">
        <v>661155</v>
      </c>
      <c r="F560" t="s">
        <v>720</v>
      </c>
      <c r="G560" t="s">
        <v>701</v>
      </c>
      <c r="H560">
        <v>-12000</v>
      </c>
    </row>
    <row r="561" spans="1:8">
      <c r="A561" t="s">
        <v>313</v>
      </c>
      <c r="B561" t="s">
        <v>614</v>
      </c>
      <c r="C561" t="s">
        <v>700</v>
      </c>
      <c r="D561" t="s">
        <v>75</v>
      </c>
      <c r="E561">
        <v>661160</v>
      </c>
      <c r="F561" t="s">
        <v>756</v>
      </c>
      <c r="G561" t="s">
        <v>698</v>
      </c>
      <c r="H561">
        <v>-5000</v>
      </c>
    </row>
    <row r="562" spans="1:8">
      <c r="A562" t="s">
        <v>313</v>
      </c>
      <c r="B562" t="s">
        <v>614</v>
      </c>
      <c r="C562" t="s">
        <v>700</v>
      </c>
      <c r="D562" t="s">
        <v>221</v>
      </c>
      <c r="E562">
        <v>661170</v>
      </c>
      <c r="F562" t="s">
        <v>722</v>
      </c>
      <c r="G562" t="s">
        <v>701</v>
      </c>
      <c r="H562">
        <v>-518</v>
      </c>
    </row>
    <row r="563" spans="1:8">
      <c r="A563" t="s">
        <v>313</v>
      </c>
      <c r="B563" t="s">
        <v>614</v>
      </c>
      <c r="C563" t="s">
        <v>700</v>
      </c>
      <c r="D563" t="s">
        <v>221</v>
      </c>
      <c r="E563">
        <v>661170</v>
      </c>
      <c r="F563" t="s">
        <v>722</v>
      </c>
      <c r="G563" t="s">
        <v>701</v>
      </c>
      <c r="H563">
        <v>-197</v>
      </c>
    </row>
    <row r="564" spans="1:8">
      <c r="A564" t="s">
        <v>313</v>
      </c>
      <c r="B564" t="s">
        <v>614</v>
      </c>
      <c r="C564" t="s">
        <v>700</v>
      </c>
      <c r="D564" t="s">
        <v>42</v>
      </c>
      <c r="E564">
        <v>613200</v>
      </c>
      <c r="F564" t="s">
        <v>776</v>
      </c>
      <c r="G564" t="s">
        <v>701</v>
      </c>
      <c r="H564">
        <v>-420</v>
      </c>
    </row>
    <row r="565" spans="1:8">
      <c r="A565" t="s">
        <v>313</v>
      </c>
      <c r="B565" t="s">
        <v>614</v>
      </c>
      <c r="C565" t="s">
        <v>702</v>
      </c>
      <c r="D565" t="s">
        <v>62</v>
      </c>
      <c r="E565">
        <v>661140</v>
      </c>
      <c r="F565" t="s">
        <v>738</v>
      </c>
      <c r="G565" t="s">
        <v>698</v>
      </c>
      <c r="H565">
        <v>12282.83</v>
      </c>
    </row>
    <row r="566" spans="1:8">
      <c r="A566" t="s">
        <v>328</v>
      </c>
      <c r="B566" t="s">
        <v>604</v>
      </c>
      <c r="C566" t="s">
        <v>695</v>
      </c>
      <c r="D566" t="s">
        <v>219</v>
      </c>
      <c r="E566">
        <v>661235</v>
      </c>
      <c r="F566" t="s">
        <v>719</v>
      </c>
      <c r="G566" t="s">
        <v>696</v>
      </c>
      <c r="H566">
        <v>24050</v>
      </c>
    </row>
    <row r="567" spans="1:8">
      <c r="A567" t="s">
        <v>328</v>
      </c>
      <c r="B567" t="s">
        <v>604</v>
      </c>
      <c r="C567" t="s">
        <v>700</v>
      </c>
      <c r="D567" t="s">
        <v>56</v>
      </c>
      <c r="E567">
        <v>622160</v>
      </c>
      <c r="F567" t="s">
        <v>727</v>
      </c>
      <c r="G567" t="s">
        <v>707</v>
      </c>
      <c r="H567">
        <v>-8147.75</v>
      </c>
    </row>
    <row r="568" spans="1:8">
      <c r="A568" t="s">
        <v>328</v>
      </c>
      <c r="B568" t="s">
        <v>604</v>
      </c>
      <c r="C568" t="s">
        <v>700</v>
      </c>
      <c r="D568" t="s">
        <v>77</v>
      </c>
      <c r="E568">
        <v>661255</v>
      </c>
      <c r="F568" t="s">
        <v>721</v>
      </c>
      <c r="G568" t="s">
        <v>698</v>
      </c>
      <c r="H568">
        <v>-5650</v>
      </c>
    </row>
    <row r="569" spans="1:8">
      <c r="A569" t="s">
        <v>328</v>
      </c>
      <c r="B569" t="s">
        <v>604</v>
      </c>
      <c r="C569" t="s">
        <v>700</v>
      </c>
      <c r="D569" t="s">
        <v>73</v>
      </c>
      <c r="E569">
        <v>661155</v>
      </c>
      <c r="F569" t="s">
        <v>720</v>
      </c>
      <c r="G569" t="s">
        <v>701</v>
      </c>
      <c r="H569">
        <v>-11730</v>
      </c>
    </row>
    <row r="570" spans="1:8">
      <c r="A570" t="s">
        <v>328</v>
      </c>
      <c r="B570" t="s">
        <v>604</v>
      </c>
      <c r="C570" t="s">
        <v>706</v>
      </c>
      <c r="D570" t="s">
        <v>62</v>
      </c>
      <c r="E570">
        <v>661140</v>
      </c>
      <c r="F570" t="s">
        <v>738</v>
      </c>
      <c r="G570" t="s">
        <v>698</v>
      </c>
      <c r="H570">
        <v>8651.5499999999993</v>
      </c>
    </row>
    <row r="571" spans="1:8">
      <c r="A571" t="s">
        <v>328</v>
      </c>
      <c r="B571" t="s">
        <v>604</v>
      </c>
      <c r="C571" t="s">
        <v>699</v>
      </c>
      <c r="D571" t="s">
        <v>22</v>
      </c>
      <c r="E571">
        <v>532263</v>
      </c>
      <c r="F571" t="s">
        <v>732</v>
      </c>
      <c r="G571" t="s">
        <v>698</v>
      </c>
      <c r="H571">
        <v>-4131.66</v>
      </c>
    </row>
    <row r="572" spans="1:8">
      <c r="A572" t="s">
        <v>328</v>
      </c>
      <c r="B572" t="s">
        <v>604</v>
      </c>
      <c r="C572" t="s">
        <v>699</v>
      </c>
      <c r="D572" t="s">
        <v>266</v>
      </c>
      <c r="E572">
        <v>511116</v>
      </c>
      <c r="F572" t="s">
        <v>794</v>
      </c>
      <c r="G572" t="s">
        <v>696</v>
      </c>
      <c r="H572">
        <v>-9451.7199999999993</v>
      </c>
    </row>
    <row r="573" spans="1:8">
      <c r="A573" t="s">
        <v>328</v>
      </c>
      <c r="B573" t="s">
        <v>604</v>
      </c>
      <c r="C573" t="s">
        <v>700</v>
      </c>
      <c r="D573" t="s">
        <v>69</v>
      </c>
      <c r="E573">
        <v>626110</v>
      </c>
      <c r="F573" t="s">
        <v>718</v>
      </c>
      <c r="G573" t="s">
        <v>697</v>
      </c>
      <c r="H573">
        <v>-2760</v>
      </c>
    </row>
    <row r="574" spans="1:8">
      <c r="A574" t="s">
        <v>328</v>
      </c>
      <c r="B574" t="s">
        <v>604</v>
      </c>
      <c r="C574" t="s">
        <v>700</v>
      </c>
      <c r="D574" t="s">
        <v>69</v>
      </c>
      <c r="E574">
        <v>626110</v>
      </c>
      <c r="F574" t="s">
        <v>718</v>
      </c>
      <c r="G574" t="s">
        <v>697</v>
      </c>
      <c r="H574">
        <v>-54.62</v>
      </c>
    </row>
    <row r="575" spans="1:8">
      <c r="A575" t="s">
        <v>328</v>
      </c>
      <c r="B575" t="s">
        <v>604</v>
      </c>
      <c r="C575" t="s">
        <v>700</v>
      </c>
      <c r="D575" t="s">
        <v>69</v>
      </c>
      <c r="E575">
        <v>626110</v>
      </c>
      <c r="F575" t="s">
        <v>718</v>
      </c>
      <c r="G575" t="s">
        <v>697</v>
      </c>
      <c r="H575">
        <v>-5200</v>
      </c>
    </row>
    <row r="576" spans="1:8">
      <c r="A576" t="s">
        <v>777</v>
      </c>
      <c r="B576" t="s">
        <v>597</v>
      </c>
      <c r="C576" t="s">
        <v>695</v>
      </c>
      <c r="D576" t="s">
        <v>219</v>
      </c>
      <c r="E576">
        <v>661235</v>
      </c>
      <c r="F576" t="s">
        <v>719</v>
      </c>
      <c r="G576" t="s">
        <v>696</v>
      </c>
      <c r="H576">
        <v>20350</v>
      </c>
    </row>
    <row r="577" spans="1:8">
      <c r="A577" t="s">
        <v>777</v>
      </c>
      <c r="B577" t="s">
        <v>597</v>
      </c>
      <c r="C577" t="s">
        <v>700</v>
      </c>
      <c r="D577" t="s">
        <v>40</v>
      </c>
      <c r="E577">
        <v>619220</v>
      </c>
      <c r="F577" t="s">
        <v>751</v>
      </c>
      <c r="G577" t="s">
        <v>701</v>
      </c>
      <c r="H577">
        <v>-54</v>
      </c>
    </row>
    <row r="578" spans="1:8">
      <c r="A578" t="s">
        <v>777</v>
      </c>
      <c r="B578" t="s">
        <v>597</v>
      </c>
      <c r="C578" t="s">
        <v>700</v>
      </c>
      <c r="D578" t="s">
        <v>73</v>
      </c>
      <c r="E578">
        <v>661155</v>
      </c>
      <c r="F578" t="s">
        <v>720</v>
      </c>
      <c r="G578" t="s">
        <v>701</v>
      </c>
      <c r="H578">
        <v>-14</v>
      </c>
    </row>
    <row r="579" spans="1:8">
      <c r="A579" t="s">
        <v>777</v>
      </c>
      <c r="B579" t="s">
        <v>597</v>
      </c>
      <c r="C579" t="s">
        <v>700</v>
      </c>
      <c r="D579" t="s">
        <v>73</v>
      </c>
      <c r="E579">
        <v>661155</v>
      </c>
      <c r="F579" t="s">
        <v>720</v>
      </c>
      <c r="G579" t="s">
        <v>701</v>
      </c>
      <c r="H579">
        <v>-2278</v>
      </c>
    </row>
    <row r="580" spans="1:8">
      <c r="A580" t="s">
        <v>777</v>
      </c>
      <c r="B580" t="s">
        <v>597</v>
      </c>
      <c r="C580" t="s">
        <v>700</v>
      </c>
      <c r="D580" t="s">
        <v>73</v>
      </c>
      <c r="E580">
        <v>661155</v>
      </c>
      <c r="F580" t="s">
        <v>720</v>
      </c>
      <c r="G580" t="s">
        <v>701</v>
      </c>
      <c r="H580">
        <v>-7718</v>
      </c>
    </row>
    <row r="581" spans="1:8">
      <c r="A581" t="s">
        <v>777</v>
      </c>
      <c r="B581" t="s">
        <v>597</v>
      </c>
      <c r="C581" t="s">
        <v>700</v>
      </c>
      <c r="D581" t="s">
        <v>69</v>
      </c>
      <c r="E581">
        <v>626110</v>
      </c>
      <c r="F581" t="s">
        <v>718</v>
      </c>
      <c r="G581" t="s">
        <v>697</v>
      </c>
      <c r="H581">
        <v>-5653</v>
      </c>
    </row>
    <row r="582" spans="1:8">
      <c r="A582" t="s">
        <v>777</v>
      </c>
      <c r="B582" t="s">
        <v>597</v>
      </c>
      <c r="C582" t="s">
        <v>700</v>
      </c>
      <c r="D582" t="s">
        <v>77</v>
      </c>
      <c r="E582">
        <v>661255</v>
      </c>
      <c r="F582" t="s">
        <v>721</v>
      </c>
      <c r="G582" t="s">
        <v>698</v>
      </c>
      <c r="H582">
        <v>-5608</v>
      </c>
    </row>
    <row r="583" spans="1:8">
      <c r="A583" t="s">
        <v>777</v>
      </c>
      <c r="B583" t="s">
        <v>597</v>
      </c>
      <c r="C583" t="s">
        <v>700</v>
      </c>
      <c r="D583" t="s">
        <v>56</v>
      </c>
      <c r="E583">
        <v>622160</v>
      </c>
      <c r="F583" t="s">
        <v>727</v>
      </c>
      <c r="G583" t="s">
        <v>698</v>
      </c>
      <c r="H583">
        <v>-5000</v>
      </c>
    </row>
    <row r="584" spans="1:8">
      <c r="A584" t="s">
        <v>152</v>
      </c>
      <c r="B584" t="s">
        <v>598</v>
      </c>
      <c r="C584" t="s">
        <v>695</v>
      </c>
      <c r="D584" t="s">
        <v>219</v>
      </c>
      <c r="E584">
        <v>661235</v>
      </c>
      <c r="F584" t="s">
        <v>719</v>
      </c>
      <c r="G584" t="s">
        <v>696</v>
      </c>
      <c r="H584">
        <v>32735</v>
      </c>
    </row>
    <row r="585" spans="1:8">
      <c r="A585" t="s">
        <v>152</v>
      </c>
      <c r="B585" t="s">
        <v>598</v>
      </c>
      <c r="C585" t="s">
        <v>700</v>
      </c>
      <c r="D585" t="s">
        <v>40</v>
      </c>
      <c r="E585">
        <v>619220</v>
      </c>
      <c r="F585" t="s">
        <v>751</v>
      </c>
      <c r="G585" t="s">
        <v>701</v>
      </c>
      <c r="H585">
        <v>-300</v>
      </c>
    </row>
    <row r="586" spans="1:8">
      <c r="A586" t="s">
        <v>152</v>
      </c>
      <c r="B586" t="s">
        <v>598</v>
      </c>
      <c r="C586" t="s">
        <v>700</v>
      </c>
      <c r="D586" t="s">
        <v>73</v>
      </c>
      <c r="E586">
        <v>661155</v>
      </c>
      <c r="F586" t="s">
        <v>720</v>
      </c>
      <c r="G586" t="s">
        <v>701</v>
      </c>
      <c r="H586">
        <v>-300</v>
      </c>
    </row>
    <row r="587" spans="1:8">
      <c r="A587" t="s">
        <v>152</v>
      </c>
      <c r="B587" t="s">
        <v>598</v>
      </c>
      <c r="C587" t="s">
        <v>700</v>
      </c>
      <c r="D587" t="s">
        <v>73</v>
      </c>
      <c r="E587">
        <v>661155</v>
      </c>
      <c r="F587" t="s">
        <v>720</v>
      </c>
      <c r="G587" t="s">
        <v>701</v>
      </c>
      <c r="H587">
        <v>-5600</v>
      </c>
    </row>
    <row r="588" spans="1:8">
      <c r="A588" t="s">
        <v>152</v>
      </c>
      <c r="B588" t="s">
        <v>598</v>
      </c>
      <c r="C588" t="s">
        <v>700</v>
      </c>
      <c r="D588" t="s">
        <v>73</v>
      </c>
      <c r="E588">
        <v>661155</v>
      </c>
      <c r="F588" t="s">
        <v>720</v>
      </c>
      <c r="G588" t="s">
        <v>701</v>
      </c>
      <c r="H588">
        <v>-11000</v>
      </c>
    </row>
    <row r="589" spans="1:8">
      <c r="A589" t="s">
        <v>152</v>
      </c>
      <c r="B589" t="s">
        <v>598</v>
      </c>
      <c r="C589" t="s">
        <v>700</v>
      </c>
      <c r="D589" t="s">
        <v>69</v>
      </c>
      <c r="E589">
        <v>626110</v>
      </c>
      <c r="F589" t="s">
        <v>718</v>
      </c>
      <c r="G589" t="s">
        <v>697</v>
      </c>
      <c r="H589">
        <v>-8492</v>
      </c>
    </row>
    <row r="590" spans="1:8">
      <c r="A590" t="s">
        <v>152</v>
      </c>
      <c r="B590" t="s">
        <v>598</v>
      </c>
      <c r="C590" t="s">
        <v>700</v>
      </c>
      <c r="D590" t="s">
        <v>56</v>
      </c>
      <c r="E590">
        <v>622160</v>
      </c>
      <c r="F590" t="s">
        <v>727</v>
      </c>
      <c r="G590" t="s">
        <v>707</v>
      </c>
      <c r="H590">
        <v>-5000</v>
      </c>
    </row>
    <row r="591" spans="1:8">
      <c r="A591" t="s">
        <v>152</v>
      </c>
      <c r="B591" t="s">
        <v>598</v>
      </c>
      <c r="C591" t="s">
        <v>700</v>
      </c>
      <c r="D591" t="s">
        <v>75</v>
      </c>
      <c r="E591">
        <v>661160</v>
      </c>
      <c r="F591" t="s">
        <v>756</v>
      </c>
      <c r="G591" t="s">
        <v>698</v>
      </c>
      <c r="H591">
        <v>-7300</v>
      </c>
    </row>
    <row r="592" spans="1:8">
      <c r="A592" t="s">
        <v>152</v>
      </c>
      <c r="B592" t="s">
        <v>598</v>
      </c>
      <c r="C592" t="s">
        <v>700</v>
      </c>
      <c r="D592" t="s">
        <v>77</v>
      </c>
      <c r="E592">
        <v>661255</v>
      </c>
      <c r="F592" t="s">
        <v>721</v>
      </c>
      <c r="G592" t="s">
        <v>698</v>
      </c>
      <c r="H592">
        <v>-15250</v>
      </c>
    </row>
    <row r="593" spans="1:8">
      <c r="A593" t="s">
        <v>152</v>
      </c>
      <c r="B593" t="s">
        <v>598</v>
      </c>
      <c r="C593" t="s">
        <v>702</v>
      </c>
      <c r="D593" t="s">
        <v>71</v>
      </c>
      <c r="E593">
        <v>661150</v>
      </c>
      <c r="F593" t="s">
        <v>734</v>
      </c>
      <c r="G593" t="s">
        <v>698</v>
      </c>
      <c r="H593">
        <v>5375</v>
      </c>
    </row>
    <row r="594" spans="1:8">
      <c r="A594" t="s">
        <v>342</v>
      </c>
      <c r="B594" t="s">
        <v>610</v>
      </c>
      <c r="C594" t="s">
        <v>695</v>
      </c>
      <c r="D594" t="s">
        <v>219</v>
      </c>
      <c r="E594">
        <v>661235</v>
      </c>
      <c r="F594" t="s">
        <v>719</v>
      </c>
      <c r="G594" t="s">
        <v>696</v>
      </c>
      <c r="H594">
        <v>9524</v>
      </c>
    </row>
    <row r="595" spans="1:8">
      <c r="A595" t="s">
        <v>342</v>
      </c>
      <c r="B595" t="s">
        <v>610</v>
      </c>
      <c r="C595" t="s">
        <v>702</v>
      </c>
      <c r="D595" t="s">
        <v>62</v>
      </c>
      <c r="E595">
        <v>661140</v>
      </c>
      <c r="F595" t="s">
        <v>738</v>
      </c>
      <c r="G595" t="s">
        <v>698</v>
      </c>
      <c r="H595">
        <v>8085</v>
      </c>
    </row>
    <row r="596" spans="1:8">
      <c r="A596" t="s">
        <v>215</v>
      </c>
      <c r="B596" t="s">
        <v>606</v>
      </c>
      <c r="C596" t="s">
        <v>695</v>
      </c>
      <c r="D596" t="s">
        <v>219</v>
      </c>
      <c r="E596">
        <v>661235</v>
      </c>
      <c r="F596" t="s">
        <v>719</v>
      </c>
      <c r="G596" t="s">
        <v>696</v>
      </c>
      <c r="H596">
        <v>71955</v>
      </c>
    </row>
    <row r="597" spans="1:8">
      <c r="A597" t="s">
        <v>215</v>
      </c>
      <c r="B597" t="s">
        <v>606</v>
      </c>
      <c r="C597" t="s">
        <v>699</v>
      </c>
      <c r="D597" t="s">
        <v>21</v>
      </c>
      <c r="E597">
        <v>511115</v>
      </c>
      <c r="F597" t="s">
        <v>749</v>
      </c>
      <c r="G597" t="s">
        <v>698</v>
      </c>
      <c r="H597">
        <v>-12785</v>
      </c>
    </row>
    <row r="598" spans="1:8">
      <c r="A598" t="s">
        <v>215</v>
      </c>
      <c r="B598" t="s">
        <v>606</v>
      </c>
      <c r="C598" t="s">
        <v>699</v>
      </c>
      <c r="D598" t="s">
        <v>21</v>
      </c>
      <c r="E598">
        <v>511115</v>
      </c>
      <c r="F598" t="s">
        <v>749</v>
      </c>
      <c r="G598" t="s">
        <v>698</v>
      </c>
      <c r="H598">
        <v>-8932</v>
      </c>
    </row>
    <row r="599" spans="1:8">
      <c r="A599" t="s">
        <v>215</v>
      </c>
      <c r="B599" t="s">
        <v>606</v>
      </c>
      <c r="C599" t="s">
        <v>700</v>
      </c>
      <c r="D599" t="s">
        <v>48</v>
      </c>
      <c r="E599">
        <v>621111</v>
      </c>
      <c r="F599" t="s">
        <v>752</v>
      </c>
      <c r="G599" t="s">
        <v>697</v>
      </c>
      <c r="H599">
        <v>-5208</v>
      </c>
    </row>
    <row r="600" spans="1:8">
      <c r="A600" t="s">
        <v>215</v>
      </c>
      <c r="B600" t="s">
        <v>606</v>
      </c>
      <c r="C600" t="s">
        <v>700</v>
      </c>
      <c r="D600" t="s">
        <v>56</v>
      </c>
      <c r="E600">
        <v>622160</v>
      </c>
      <c r="F600" t="s">
        <v>727</v>
      </c>
      <c r="G600" t="s">
        <v>698</v>
      </c>
      <c r="H600">
        <v>-6500</v>
      </c>
    </row>
    <row r="601" spans="1:8">
      <c r="A601" t="s">
        <v>215</v>
      </c>
      <c r="B601" t="s">
        <v>606</v>
      </c>
      <c r="C601" t="s">
        <v>700</v>
      </c>
      <c r="D601" t="s">
        <v>56</v>
      </c>
      <c r="E601">
        <v>622160</v>
      </c>
      <c r="F601" t="s">
        <v>727</v>
      </c>
      <c r="G601" t="s">
        <v>698</v>
      </c>
      <c r="H601">
        <v>-6000</v>
      </c>
    </row>
    <row r="602" spans="1:8">
      <c r="A602" t="s">
        <v>215</v>
      </c>
      <c r="B602" t="s">
        <v>606</v>
      </c>
      <c r="C602" t="s">
        <v>702</v>
      </c>
      <c r="D602" t="s">
        <v>62</v>
      </c>
      <c r="E602">
        <v>661140</v>
      </c>
      <c r="F602" t="s">
        <v>738</v>
      </c>
      <c r="G602" t="s">
        <v>698</v>
      </c>
      <c r="H602">
        <v>7980</v>
      </c>
    </row>
    <row r="603" spans="1:8">
      <c r="A603" t="s">
        <v>215</v>
      </c>
      <c r="B603" t="s">
        <v>606</v>
      </c>
      <c r="C603" t="s">
        <v>700</v>
      </c>
      <c r="D603" t="s">
        <v>73</v>
      </c>
      <c r="E603">
        <v>661155</v>
      </c>
      <c r="F603" t="s">
        <v>720</v>
      </c>
      <c r="G603" t="s">
        <v>698</v>
      </c>
      <c r="H603">
        <v>-9584</v>
      </c>
    </row>
    <row r="604" spans="1:8">
      <c r="A604" t="s">
        <v>215</v>
      </c>
      <c r="B604" t="s">
        <v>606</v>
      </c>
      <c r="C604" t="s">
        <v>700</v>
      </c>
      <c r="D604" t="s">
        <v>73</v>
      </c>
      <c r="E604">
        <v>661155</v>
      </c>
      <c r="F604" t="s">
        <v>720</v>
      </c>
      <c r="G604" t="s">
        <v>698</v>
      </c>
      <c r="H604">
        <v>-12759</v>
      </c>
    </row>
    <row r="605" spans="1:8">
      <c r="A605" t="s">
        <v>215</v>
      </c>
      <c r="B605" t="s">
        <v>606</v>
      </c>
      <c r="C605" t="s">
        <v>700</v>
      </c>
      <c r="D605" t="s">
        <v>77</v>
      </c>
      <c r="E605">
        <v>661255</v>
      </c>
      <c r="F605" t="s">
        <v>721</v>
      </c>
      <c r="G605" t="s">
        <v>698</v>
      </c>
      <c r="H605">
        <v>-14000</v>
      </c>
    </row>
    <row r="606" spans="1:8">
      <c r="A606" t="s">
        <v>215</v>
      </c>
      <c r="B606" t="s">
        <v>606</v>
      </c>
      <c r="C606" t="s">
        <v>700</v>
      </c>
      <c r="D606" t="s">
        <v>73</v>
      </c>
      <c r="E606">
        <v>661155</v>
      </c>
      <c r="F606" t="s">
        <v>720</v>
      </c>
      <c r="G606" t="s">
        <v>698</v>
      </c>
      <c r="H606">
        <v>-5000</v>
      </c>
    </row>
    <row r="607" spans="1:8">
      <c r="A607" t="s">
        <v>356</v>
      </c>
      <c r="B607" t="s">
        <v>600</v>
      </c>
      <c r="C607" t="s">
        <v>695</v>
      </c>
      <c r="D607" t="s">
        <v>16</v>
      </c>
      <c r="E607">
        <v>511113</v>
      </c>
      <c r="F607" t="s">
        <v>746</v>
      </c>
      <c r="G607" t="s">
        <v>696</v>
      </c>
      <c r="H607">
        <v>9235.67</v>
      </c>
    </row>
    <row r="608" spans="1:8">
      <c r="A608" t="s">
        <v>356</v>
      </c>
      <c r="B608" t="s">
        <v>600</v>
      </c>
      <c r="C608" t="s">
        <v>695</v>
      </c>
      <c r="D608" t="s">
        <v>219</v>
      </c>
      <c r="E608">
        <v>661235</v>
      </c>
      <c r="F608" t="s">
        <v>719</v>
      </c>
      <c r="G608" t="s">
        <v>696</v>
      </c>
      <c r="H608">
        <v>12950</v>
      </c>
    </row>
    <row r="609" spans="1:8">
      <c r="A609" t="s">
        <v>327</v>
      </c>
      <c r="B609" t="s">
        <v>602</v>
      </c>
      <c r="C609" t="s">
        <v>695</v>
      </c>
      <c r="D609" t="s">
        <v>219</v>
      </c>
      <c r="E609">
        <v>661235</v>
      </c>
      <c r="F609" t="s">
        <v>719</v>
      </c>
      <c r="G609" t="s">
        <v>696</v>
      </c>
      <c r="H609">
        <v>33944</v>
      </c>
    </row>
    <row r="610" spans="1:8">
      <c r="A610" t="s">
        <v>327</v>
      </c>
      <c r="B610" t="s">
        <v>602</v>
      </c>
      <c r="C610" t="s">
        <v>700</v>
      </c>
      <c r="D610" t="s">
        <v>69</v>
      </c>
      <c r="E610">
        <v>626110</v>
      </c>
      <c r="F610" t="s">
        <v>718</v>
      </c>
      <c r="G610" t="s">
        <v>697</v>
      </c>
      <c r="H610">
        <v>-10800</v>
      </c>
    </row>
    <row r="611" spans="1:8">
      <c r="A611" t="s">
        <v>327</v>
      </c>
      <c r="B611" t="s">
        <v>602</v>
      </c>
      <c r="C611" t="s">
        <v>695</v>
      </c>
      <c r="D611" t="s">
        <v>217</v>
      </c>
      <c r="E611">
        <v>661185</v>
      </c>
      <c r="F611" t="s">
        <v>729</v>
      </c>
      <c r="G611" t="s">
        <v>707</v>
      </c>
      <c r="H611">
        <v>8368</v>
      </c>
    </row>
    <row r="612" spans="1:8">
      <c r="A612" t="s">
        <v>327</v>
      </c>
      <c r="B612" t="s">
        <v>602</v>
      </c>
      <c r="C612" t="s">
        <v>700</v>
      </c>
      <c r="D612" t="s">
        <v>73</v>
      </c>
      <c r="E612">
        <v>661155</v>
      </c>
      <c r="F612" t="s">
        <v>720</v>
      </c>
      <c r="G612" t="s">
        <v>698</v>
      </c>
      <c r="H612">
        <v>-16560.43</v>
      </c>
    </row>
    <row r="613" spans="1:8">
      <c r="A613" t="s">
        <v>327</v>
      </c>
      <c r="B613" t="s">
        <v>602</v>
      </c>
      <c r="C613" t="s">
        <v>700</v>
      </c>
      <c r="D613" t="s">
        <v>56</v>
      </c>
      <c r="E613">
        <v>622160</v>
      </c>
      <c r="F613" t="s">
        <v>727</v>
      </c>
      <c r="G613" t="s">
        <v>707</v>
      </c>
      <c r="H613">
        <v>-44000</v>
      </c>
    </row>
    <row r="614" spans="1:8">
      <c r="A614" t="s">
        <v>327</v>
      </c>
      <c r="B614" t="s">
        <v>602</v>
      </c>
      <c r="C614" t="s">
        <v>700</v>
      </c>
      <c r="D614" t="s">
        <v>56</v>
      </c>
      <c r="E614">
        <v>622160</v>
      </c>
      <c r="F614" t="s">
        <v>727</v>
      </c>
      <c r="G614" t="s">
        <v>707</v>
      </c>
      <c r="H614">
        <v>-16000</v>
      </c>
    </row>
    <row r="615" spans="1:8">
      <c r="A615" t="s">
        <v>341</v>
      </c>
      <c r="B615" t="s">
        <v>603</v>
      </c>
      <c r="C615" t="s">
        <v>700</v>
      </c>
      <c r="D615" t="s">
        <v>26</v>
      </c>
      <c r="E615">
        <v>615100</v>
      </c>
      <c r="F615" t="s">
        <v>741</v>
      </c>
      <c r="G615" t="s">
        <v>707</v>
      </c>
      <c r="H615">
        <v>-6512</v>
      </c>
    </row>
    <row r="616" spans="1:8">
      <c r="A616" t="s">
        <v>341</v>
      </c>
      <c r="B616" t="s">
        <v>603</v>
      </c>
      <c r="C616" t="s">
        <v>700</v>
      </c>
      <c r="D616" t="s">
        <v>73</v>
      </c>
      <c r="E616">
        <v>661155</v>
      </c>
      <c r="F616" t="s">
        <v>720</v>
      </c>
      <c r="G616" t="s">
        <v>698</v>
      </c>
      <c r="H616">
        <v>-8055</v>
      </c>
    </row>
    <row r="617" spans="1:8">
      <c r="A617" t="s">
        <v>341</v>
      </c>
      <c r="B617" t="s">
        <v>603</v>
      </c>
      <c r="C617" t="s">
        <v>695</v>
      </c>
      <c r="D617" t="s">
        <v>219</v>
      </c>
      <c r="E617">
        <v>661235</v>
      </c>
      <c r="F617" t="s">
        <v>719</v>
      </c>
      <c r="G617" t="s">
        <v>696</v>
      </c>
      <c r="H617">
        <v>17664</v>
      </c>
    </row>
    <row r="618" spans="1:8">
      <c r="A618" t="s">
        <v>341</v>
      </c>
      <c r="B618" t="s">
        <v>603</v>
      </c>
      <c r="C618" t="s">
        <v>699</v>
      </c>
      <c r="D618" t="s">
        <v>21</v>
      </c>
      <c r="E618">
        <v>511115</v>
      </c>
      <c r="F618" t="s">
        <v>749</v>
      </c>
      <c r="G618" t="s">
        <v>698</v>
      </c>
      <c r="H618">
        <v>-6245</v>
      </c>
    </row>
    <row r="619" spans="1:8">
      <c r="A619" t="s">
        <v>270</v>
      </c>
      <c r="B619" t="s">
        <v>609</v>
      </c>
      <c r="C619" t="s">
        <v>695</v>
      </c>
      <c r="D619" t="s">
        <v>219</v>
      </c>
      <c r="E619">
        <v>661235</v>
      </c>
      <c r="F619" t="s">
        <v>719</v>
      </c>
      <c r="G619" t="s">
        <v>696</v>
      </c>
      <c r="H619">
        <v>2590</v>
      </c>
    </row>
    <row r="620" spans="1:8">
      <c r="A620" t="s">
        <v>270</v>
      </c>
      <c r="B620" t="s">
        <v>609</v>
      </c>
      <c r="C620" t="s">
        <v>700</v>
      </c>
      <c r="D620" t="s">
        <v>60</v>
      </c>
      <c r="E620">
        <v>615150</v>
      </c>
      <c r="F620" t="s">
        <v>744</v>
      </c>
      <c r="G620" t="s">
        <v>698</v>
      </c>
      <c r="H620">
        <v>-9136</v>
      </c>
    </row>
    <row r="621" spans="1:8">
      <c r="A621" t="s">
        <v>270</v>
      </c>
      <c r="B621" t="s">
        <v>609</v>
      </c>
      <c r="C621" t="s">
        <v>700</v>
      </c>
      <c r="D621" t="s">
        <v>48</v>
      </c>
      <c r="E621">
        <v>621111</v>
      </c>
      <c r="F621" t="s">
        <v>752</v>
      </c>
      <c r="G621" t="s">
        <v>698</v>
      </c>
      <c r="H621">
        <v>-7000</v>
      </c>
    </row>
    <row r="622" spans="1:8">
      <c r="A622" t="s">
        <v>329</v>
      </c>
      <c r="B622" t="s">
        <v>605</v>
      </c>
      <c r="C622" t="s">
        <v>695</v>
      </c>
      <c r="D622" t="s">
        <v>219</v>
      </c>
      <c r="E622">
        <v>661235</v>
      </c>
      <c r="F622" t="s">
        <v>719</v>
      </c>
      <c r="G622" t="s">
        <v>696</v>
      </c>
      <c r="H622">
        <v>13594</v>
      </c>
    </row>
    <row r="623" spans="1:8">
      <c r="A623" t="s">
        <v>329</v>
      </c>
      <c r="B623" t="s">
        <v>605</v>
      </c>
      <c r="C623" t="s">
        <v>695</v>
      </c>
      <c r="D623" t="s">
        <v>248</v>
      </c>
      <c r="E623">
        <v>532060</v>
      </c>
      <c r="F623" t="s">
        <v>730</v>
      </c>
      <c r="G623" t="s">
        <v>698</v>
      </c>
      <c r="H623">
        <v>12000</v>
      </c>
    </row>
    <row r="624" spans="1:8">
      <c r="A624" t="s">
        <v>329</v>
      </c>
      <c r="B624" t="s">
        <v>605</v>
      </c>
      <c r="C624" t="s">
        <v>706</v>
      </c>
      <c r="D624" t="s">
        <v>26</v>
      </c>
      <c r="E624">
        <v>615100</v>
      </c>
      <c r="F624" t="s">
        <v>741</v>
      </c>
      <c r="G624" t="s">
        <v>707</v>
      </c>
      <c r="H624">
        <v>11397.78</v>
      </c>
    </row>
    <row r="625" spans="1:8">
      <c r="A625" t="s">
        <v>329</v>
      </c>
      <c r="B625" t="s">
        <v>605</v>
      </c>
      <c r="C625" t="s">
        <v>706</v>
      </c>
      <c r="D625" t="s">
        <v>34</v>
      </c>
      <c r="E625">
        <v>615140</v>
      </c>
      <c r="F625" t="s">
        <v>743</v>
      </c>
      <c r="G625" t="s">
        <v>707</v>
      </c>
      <c r="H625">
        <v>2599.7600000000002</v>
      </c>
    </row>
    <row r="626" spans="1:8">
      <c r="A626" t="s">
        <v>329</v>
      </c>
      <c r="B626" t="s">
        <v>605</v>
      </c>
      <c r="C626" t="s">
        <v>706</v>
      </c>
      <c r="D626" t="s">
        <v>40</v>
      </c>
      <c r="E626">
        <v>619220</v>
      </c>
      <c r="F626" t="s">
        <v>751</v>
      </c>
      <c r="G626" t="s">
        <v>707</v>
      </c>
      <c r="H626">
        <v>50.49</v>
      </c>
    </row>
    <row r="627" spans="1:8">
      <c r="A627" t="s">
        <v>329</v>
      </c>
      <c r="B627" t="s">
        <v>605</v>
      </c>
      <c r="C627" t="s">
        <v>700</v>
      </c>
      <c r="D627" t="s">
        <v>26</v>
      </c>
      <c r="E627">
        <v>615100</v>
      </c>
      <c r="F627" t="s">
        <v>741</v>
      </c>
      <c r="G627" t="s">
        <v>707</v>
      </c>
      <c r="H627">
        <v>-13254.14</v>
      </c>
    </row>
    <row r="628" spans="1:8">
      <c r="A628" t="s">
        <v>329</v>
      </c>
      <c r="B628" t="s">
        <v>605</v>
      </c>
      <c r="C628" t="s">
        <v>700</v>
      </c>
      <c r="D628" t="s">
        <v>26</v>
      </c>
      <c r="E628">
        <v>615100</v>
      </c>
      <c r="F628" t="s">
        <v>741</v>
      </c>
      <c r="G628" t="s">
        <v>707</v>
      </c>
      <c r="H628">
        <v>-4351.0200000000004</v>
      </c>
    </row>
    <row r="629" spans="1:8">
      <c r="A629" t="s">
        <v>329</v>
      </c>
      <c r="B629" t="s">
        <v>605</v>
      </c>
      <c r="C629" t="s">
        <v>700</v>
      </c>
      <c r="D629" t="s">
        <v>32</v>
      </c>
      <c r="E629">
        <v>615120</v>
      </c>
      <c r="F629" t="s">
        <v>742</v>
      </c>
      <c r="G629" t="s">
        <v>707</v>
      </c>
      <c r="H629">
        <v>-2150.0700000000002</v>
      </c>
    </row>
    <row r="630" spans="1:8">
      <c r="A630" t="s">
        <v>329</v>
      </c>
      <c r="B630" t="s">
        <v>605</v>
      </c>
      <c r="C630" t="s">
        <v>700</v>
      </c>
      <c r="D630" t="s">
        <v>40</v>
      </c>
      <c r="E630">
        <v>619220</v>
      </c>
      <c r="F630" t="s">
        <v>751</v>
      </c>
      <c r="G630" t="s">
        <v>707</v>
      </c>
      <c r="H630">
        <v>-23.71</v>
      </c>
    </row>
    <row r="631" spans="1:8">
      <c r="A631" t="s">
        <v>329</v>
      </c>
      <c r="B631" t="s">
        <v>605</v>
      </c>
      <c r="C631" t="s">
        <v>700</v>
      </c>
      <c r="D631" t="s">
        <v>54</v>
      </c>
      <c r="E631">
        <v>623180</v>
      </c>
      <c r="F631" t="s">
        <v>400</v>
      </c>
      <c r="G631" t="s">
        <v>698</v>
      </c>
      <c r="H631">
        <v>-6000</v>
      </c>
    </row>
    <row r="632" spans="1:8">
      <c r="A632" t="s">
        <v>329</v>
      </c>
      <c r="B632" t="s">
        <v>605</v>
      </c>
      <c r="C632" t="s">
        <v>700</v>
      </c>
      <c r="D632" t="s">
        <v>56</v>
      </c>
      <c r="E632">
        <v>622160</v>
      </c>
      <c r="F632" t="s">
        <v>727</v>
      </c>
      <c r="G632" t="s">
        <v>707</v>
      </c>
      <c r="H632">
        <v>-6000</v>
      </c>
    </row>
    <row r="633" spans="1:8">
      <c r="A633" t="s">
        <v>329</v>
      </c>
      <c r="B633" t="s">
        <v>605</v>
      </c>
      <c r="C633" t="s">
        <v>700</v>
      </c>
      <c r="D633" t="s">
        <v>69</v>
      </c>
      <c r="E633">
        <v>626110</v>
      </c>
      <c r="F633" t="s">
        <v>718</v>
      </c>
      <c r="G633" t="s">
        <v>697</v>
      </c>
      <c r="H633">
        <v>-5000</v>
      </c>
    </row>
    <row r="634" spans="1:8">
      <c r="A634" t="s">
        <v>329</v>
      </c>
      <c r="B634" t="s">
        <v>605</v>
      </c>
      <c r="C634" t="s">
        <v>700</v>
      </c>
      <c r="D634" t="s">
        <v>73</v>
      </c>
      <c r="E634">
        <v>661155</v>
      </c>
      <c r="F634" t="s">
        <v>720</v>
      </c>
      <c r="G634" t="s">
        <v>701</v>
      </c>
      <c r="H634">
        <v>-13500</v>
      </c>
    </row>
    <row r="635" spans="1:8">
      <c r="A635" t="s">
        <v>329</v>
      </c>
      <c r="B635" t="s">
        <v>605</v>
      </c>
      <c r="C635" t="s">
        <v>700</v>
      </c>
      <c r="D635" t="s">
        <v>75</v>
      </c>
      <c r="E635">
        <v>661160</v>
      </c>
      <c r="F635" t="s">
        <v>756</v>
      </c>
      <c r="G635" t="s">
        <v>698</v>
      </c>
      <c r="H635">
        <v>-5000</v>
      </c>
    </row>
    <row r="636" spans="1:8">
      <c r="A636" t="s">
        <v>778</v>
      </c>
      <c r="B636" t="s">
        <v>617</v>
      </c>
      <c r="C636" t="s">
        <v>695</v>
      </c>
      <c r="D636" t="s">
        <v>219</v>
      </c>
      <c r="E636">
        <v>661235</v>
      </c>
      <c r="F636" t="s">
        <v>719</v>
      </c>
      <c r="G636" t="s">
        <v>696</v>
      </c>
      <c r="H636">
        <v>5920</v>
      </c>
    </row>
    <row r="637" spans="1:8">
      <c r="A637" t="s">
        <v>778</v>
      </c>
      <c r="B637" t="s">
        <v>617</v>
      </c>
      <c r="C637" t="s">
        <v>695</v>
      </c>
      <c r="D637" t="s">
        <v>16</v>
      </c>
      <c r="E637">
        <v>511113</v>
      </c>
      <c r="F637" t="s">
        <v>746</v>
      </c>
      <c r="G637" t="s">
        <v>696</v>
      </c>
      <c r="H637">
        <v>8855.7099999999991</v>
      </c>
    </row>
    <row r="638" spans="1:8">
      <c r="A638" t="s">
        <v>778</v>
      </c>
      <c r="B638" t="s">
        <v>617</v>
      </c>
      <c r="C638" t="s">
        <v>700</v>
      </c>
      <c r="D638" t="s">
        <v>60</v>
      </c>
      <c r="E638">
        <v>615150</v>
      </c>
      <c r="F638" t="s">
        <v>744</v>
      </c>
      <c r="G638" t="s">
        <v>698</v>
      </c>
      <c r="H638">
        <v>-6773</v>
      </c>
    </row>
    <row r="639" spans="1:8">
      <c r="A639" t="s">
        <v>330</v>
      </c>
      <c r="B639" t="s">
        <v>611</v>
      </c>
      <c r="C639" t="s">
        <v>700</v>
      </c>
      <c r="D639" t="s">
        <v>69</v>
      </c>
      <c r="E639">
        <v>626110</v>
      </c>
      <c r="F639" t="s">
        <v>718</v>
      </c>
      <c r="G639" t="s">
        <v>697</v>
      </c>
      <c r="H639">
        <v>-10475</v>
      </c>
    </row>
    <row r="640" spans="1:8">
      <c r="A640" t="s">
        <v>330</v>
      </c>
      <c r="B640" t="s">
        <v>611</v>
      </c>
      <c r="C640" t="s">
        <v>695</v>
      </c>
      <c r="D640" t="s">
        <v>219</v>
      </c>
      <c r="E640">
        <v>661235</v>
      </c>
      <c r="F640" t="s">
        <v>719</v>
      </c>
      <c r="G640" t="s">
        <v>696</v>
      </c>
      <c r="H640">
        <v>8685</v>
      </c>
    </row>
    <row r="641" spans="1:8">
      <c r="A641" t="s">
        <v>779</v>
      </c>
      <c r="B641" t="s">
        <v>618</v>
      </c>
      <c r="C641" t="s">
        <v>695</v>
      </c>
      <c r="D641" t="s">
        <v>219</v>
      </c>
      <c r="E641">
        <v>661235</v>
      </c>
      <c r="F641" t="s">
        <v>719</v>
      </c>
      <c r="G641" t="s">
        <v>696</v>
      </c>
      <c r="H641">
        <v>20805</v>
      </c>
    </row>
    <row r="642" spans="1:8">
      <c r="A642" t="s">
        <v>779</v>
      </c>
      <c r="B642" t="s">
        <v>618</v>
      </c>
      <c r="C642" t="s">
        <v>695</v>
      </c>
      <c r="D642" t="s">
        <v>219</v>
      </c>
      <c r="E642">
        <v>661235</v>
      </c>
      <c r="F642" t="s">
        <v>719</v>
      </c>
      <c r="G642" t="s">
        <v>696</v>
      </c>
      <c r="H642">
        <v>32275</v>
      </c>
    </row>
    <row r="643" spans="1:8">
      <c r="A643" t="s">
        <v>779</v>
      </c>
      <c r="B643" t="s">
        <v>618</v>
      </c>
      <c r="C643" t="s">
        <v>695</v>
      </c>
      <c r="D643" t="s">
        <v>217</v>
      </c>
      <c r="E643">
        <v>661185</v>
      </c>
      <c r="F643" t="s">
        <v>729</v>
      </c>
      <c r="G643" t="s">
        <v>707</v>
      </c>
      <c r="H643">
        <v>6274</v>
      </c>
    </row>
    <row r="644" spans="1:8">
      <c r="A644" t="s">
        <v>779</v>
      </c>
      <c r="B644" t="s">
        <v>618</v>
      </c>
      <c r="C644" t="s">
        <v>699</v>
      </c>
      <c r="D644" t="s">
        <v>21</v>
      </c>
      <c r="E644">
        <v>511115</v>
      </c>
      <c r="F644" t="s">
        <v>749</v>
      </c>
      <c r="G644" t="s">
        <v>698</v>
      </c>
      <c r="H644">
        <v>-15642</v>
      </c>
    </row>
    <row r="645" spans="1:8">
      <c r="A645" t="s">
        <v>779</v>
      </c>
      <c r="B645" t="s">
        <v>618</v>
      </c>
      <c r="C645" t="s">
        <v>702</v>
      </c>
      <c r="D645" t="s">
        <v>62</v>
      </c>
      <c r="E645">
        <v>661140</v>
      </c>
      <c r="F645" t="s">
        <v>738</v>
      </c>
      <c r="G645" t="s">
        <v>698</v>
      </c>
      <c r="H645">
        <v>21394</v>
      </c>
    </row>
    <row r="646" spans="1:8">
      <c r="A646" t="s">
        <v>779</v>
      </c>
      <c r="B646" t="s">
        <v>618</v>
      </c>
      <c r="C646" t="s">
        <v>699</v>
      </c>
      <c r="D646" t="s">
        <v>265</v>
      </c>
      <c r="E646">
        <v>511127</v>
      </c>
      <c r="F646" t="s">
        <v>733</v>
      </c>
      <c r="G646" t="s">
        <v>696</v>
      </c>
      <c r="H646">
        <v>-34324</v>
      </c>
    </row>
    <row r="647" spans="1:8">
      <c r="A647" t="s">
        <v>779</v>
      </c>
      <c r="B647" t="s">
        <v>618</v>
      </c>
      <c r="C647" t="s">
        <v>700</v>
      </c>
      <c r="D647" t="s">
        <v>77</v>
      </c>
      <c r="E647">
        <v>661255</v>
      </c>
      <c r="F647" t="s">
        <v>721</v>
      </c>
      <c r="G647" t="s">
        <v>707</v>
      </c>
      <c r="H647">
        <v>-8039</v>
      </c>
    </row>
    <row r="648" spans="1:8">
      <c r="A648" t="s">
        <v>779</v>
      </c>
      <c r="B648" t="s">
        <v>618</v>
      </c>
      <c r="C648" t="s">
        <v>700</v>
      </c>
      <c r="D648" t="s">
        <v>48</v>
      </c>
      <c r="E648">
        <v>621111</v>
      </c>
      <c r="F648" t="s">
        <v>752</v>
      </c>
      <c r="G648" t="s">
        <v>697</v>
      </c>
      <c r="H648">
        <v>-5000</v>
      </c>
    </row>
    <row r="649" spans="1:8">
      <c r="A649" t="s">
        <v>779</v>
      </c>
      <c r="B649" t="s">
        <v>618</v>
      </c>
      <c r="C649" t="s">
        <v>700</v>
      </c>
      <c r="D649" t="s">
        <v>54</v>
      </c>
      <c r="E649">
        <v>623180</v>
      </c>
      <c r="F649" t="s">
        <v>400</v>
      </c>
      <c r="G649" t="s">
        <v>698</v>
      </c>
      <c r="H649">
        <v>-7500</v>
      </c>
    </row>
    <row r="650" spans="1:8">
      <c r="A650" t="s">
        <v>779</v>
      </c>
      <c r="B650" t="s">
        <v>618</v>
      </c>
      <c r="C650" t="s">
        <v>700</v>
      </c>
      <c r="D650" t="s">
        <v>56</v>
      </c>
      <c r="E650">
        <v>622160</v>
      </c>
      <c r="F650" t="s">
        <v>727</v>
      </c>
      <c r="G650" t="s">
        <v>707</v>
      </c>
      <c r="H650">
        <v>-6500</v>
      </c>
    </row>
    <row r="651" spans="1:8">
      <c r="A651" t="s">
        <v>779</v>
      </c>
      <c r="B651" t="s">
        <v>618</v>
      </c>
      <c r="C651" t="s">
        <v>700</v>
      </c>
      <c r="D651" t="s">
        <v>56</v>
      </c>
      <c r="E651">
        <v>622160</v>
      </c>
      <c r="F651" t="s">
        <v>727</v>
      </c>
      <c r="G651" t="s">
        <v>707</v>
      </c>
      <c r="H651">
        <v>-21700</v>
      </c>
    </row>
    <row r="652" spans="1:8">
      <c r="A652" t="s">
        <v>779</v>
      </c>
      <c r="B652" t="s">
        <v>618</v>
      </c>
      <c r="C652" t="s">
        <v>700</v>
      </c>
      <c r="D652" t="s">
        <v>221</v>
      </c>
      <c r="E652">
        <v>661170</v>
      </c>
      <c r="F652" t="s">
        <v>722</v>
      </c>
      <c r="G652" t="s">
        <v>697</v>
      </c>
      <c r="H652">
        <v>-708</v>
      </c>
    </row>
    <row r="653" spans="1:8">
      <c r="A653" t="s">
        <v>780</v>
      </c>
      <c r="B653" t="s">
        <v>619</v>
      </c>
      <c r="C653" t="s">
        <v>699</v>
      </c>
      <c r="D653" t="s">
        <v>21</v>
      </c>
      <c r="E653">
        <v>511115</v>
      </c>
      <c r="F653" t="s">
        <v>749</v>
      </c>
      <c r="G653" t="s">
        <v>698</v>
      </c>
      <c r="H653">
        <v>-9000</v>
      </c>
    </row>
    <row r="654" spans="1:8">
      <c r="A654" t="s">
        <v>780</v>
      </c>
      <c r="B654" t="s">
        <v>619</v>
      </c>
      <c r="C654" t="s">
        <v>699</v>
      </c>
      <c r="D654" t="s">
        <v>266</v>
      </c>
      <c r="E654">
        <v>511116</v>
      </c>
      <c r="F654" t="s">
        <v>794</v>
      </c>
      <c r="G654" t="s">
        <v>696</v>
      </c>
      <c r="H654">
        <v>-1757.38</v>
      </c>
    </row>
    <row r="655" spans="1:8">
      <c r="A655" t="s">
        <v>780</v>
      </c>
      <c r="B655" t="s">
        <v>619</v>
      </c>
      <c r="C655" t="s">
        <v>699</v>
      </c>
      <c r="D655" t="s">
        <v>21</v>
      </c>
      <c r="E655">
        <v>511115</v>
      </c>
      <c r="F655" t="s">
        <v>749</v>
      </c>
      <c r="G655" t="s">
        <v>770</v>
      </c>
      <c r="H655">
        <v>-15965</v>
      </c>
    </row>
    <row r="656" spans="1:8">
      <c r="A656" t="s">
        <v>780</v>
      </c>
      <c r="B656" t="s">
        <v>619</v>
      </c>
      <c r="C656" t="s">
        <v>699</v>
      </c>
      <c r="D656" t="s">
        <v>781</v>
      </c>
      <c r="E656">
        <v>532051</v>
      </c>
      <c r="F656" t="s">
        <v>737</v>
      </c>
      <c r="G656" t="s">
        <v>770</v>
      </c>
      <c r="H656">
        <v>-20655.36</v>
      </c>
    </row>
    <row r="657" spans="1:8">
      <c r="A657" t="s">
        <v>780</v>
      </c>
      <c r="B657" t="s">
        <v>619</v>
      </c>
      <c r="C657" t="s">
        <v>699</v>
      </c>
      <c r="D657" t="s">
        <v>781</v>
      </c>
      <c r="E657">
        <v>532051</v>
      </c>
      <c r="F657" t="s">
        <v>737</v>
      </c>
      <c r="G657" t="s">
        <v>770</v>
      </c>
      <c r="H657">
        <v>-5000</v>
      </c>
    </row>
    <row r="658" spans="1:8">
      <c r="A658" t="s">
        <v>780</v>
      </c>
      <c r="B658" t="s">
        <v>619</v>
      </c>
      <c r="C658" t="s">
        <v>782</v>
      </c>
      <c r="D658" t="s">
        <v>783</v>
      </c>
      <c r="E658">
        <v>661255</v>
      </c>
      <c r="F658" t="s">
        <v>721</v>
      </c>
      <c r="G658" t="s">
        <v>770</v>
      </c>
      <c r="H658">
        <v>-14004</v>
      </c>
    </row>
    <row r="659" spans="1:8">
      <c r="A659" t="s">
        <v>780</v>
      </c>
      <c r="B659" t="s">
        <v>619</v>
      </c>
      <c r="C659" t="s">
        <v>699</v>
      </c>
      <c r="D659" t="s">
        <v>781</v>
      </c>
      <c r="E659">
        <v>532051</v>
      </c>
      <c r="F659" t="s">
        <v>737</v>
      </c>
      <c r="G659" t="s">
        <v>770</v>
      </c>
      <c r="H659">
        <v>-6108</v>
      </c>
    </row>
    <row r="660" spans="1:8">
      <c r="A660" t="s">
        <v>780</v>
      </c>
      <c r="B660" t="s">
        <v>619</v>
      </c>
      <c r="C660" t="s">
        <v>782</v>
      </c>
      <c r="D660" t="s">
        <v>772</v>
      </c>
      <c r="E660">
        <v>661155</v>
      </c>
      <c r="F660" t="s">
        <v>720</v>
      </c>
      <c r="G660" t="s">
        <v>770</v>
      </c>
      <c r="H660">
        <v>-9648</v>
      </c>
    </row>
    <row r="661" spans="1:8">
      <c r="A661" t="s">
        <v>780</v>
      </c>
      <c r="B661" t="s">
        <v>619</v>
      </c>
      <c r="C661" t="s">
        <v>782</v>
      </c>
      <c r="D661" t="s">
        <v>772</v>
      </c>
      <c r="E661">
        <v>661155</v>
      </c>
      <c r="F661" t="s">
        <v>720</v>
      </c>
      <c r="G661" t="s">
        <v>770</v>
      </c>
      <c r="H661">
        <v>-15327</v>
      </c>
    </row>
    <row r="662" spans="1:8">
      <c r="A662" t="s">
        <v>780</v>
      </c>
      <c r="B662" t="s">
        <v>619</v>
      </c>
      <c r="C662" t="s">
        <v>695</v>
      </c>
      <c r="D662" t="s">
        <v>769</v>
      </c>
      <c r="E662">
        <v>511115</v>
      </c>
      <c r="F662" t="s">
        <v>749</v>
      </c>
      <c r="G662" t="s">
        <v>770</v>
      </c>
      <c r="H662">
        <v>16000</v>
      </c>
    </row>
    <row r="663" spans="1:8">
      <c r="A663" t="s">
        <v>780</v>
      </c>
      <c r="B663" t="s">
        <v>619</v>
      </c>
      <c r="C663" t="s">
        <v>702</v>
      </c>
      <c r="D663" t="s">
        <v>771</v>
      </c>
      <c r="E663">
        <v>661140</v>
      </c>
      <c r="F663" t="s">
        <v>738</v>
      </c>
      <c r="G663" t="s">
        <v>770</v>
      </c>
      <c r="H663">
        <v>8005</v>
      </c>
    </row>
    <row r="664" spans="1:8">
      <c r="A664" t="s">
        <v>780</v>
      </c>
      <c r="B664" t="s">
        <v>619</v>
      </c>
      <c r="C664" t="s">
        <v>699</v>
      </c>
      <c r="D664" t="s">
        <v>769</v>
      </c>
      <c r="E664">
        <v>511115</v>
      </c>
      <c r="F664" t="s">
        <v>749</v>
      </c>
      <c r="G664" t="s">
        <v>770</v>
      </c>
      <c r="H664">
        <v>-11700</v>
      </c>
    </row>
    <row r="665" spans="1:8">
      <c r="A665" t="s">
        <v>780</v>
      </c>
      <c r="B665" t="s">
        <v>619</v>
      </c>
      <c r="C665" t="s">
        <v>782</v>
      </c>
      <c r="D665" t="s">
        <v>60</v>
      </c>
      <c r="E665">
        <v>615150</v>
      </c>
      <c r="F665" t="s">
        <v>744</v>
      </c>
      <c r="G665" t="s">
        <v>770</v>
      </c>
      <c r="H665">
        <v>-9424</v>
      </c>
    </row>
    <row r="666" spans="1:8">
      <c r="A666" t="s">
        <v>780</v>
      </c>
      <c r="B666" t="s">
        <v>619</v>
      </c>
      <c r="C666" t="s">
        <v>695</v>
      </c>
      <c r="D666" t="s">
        <v>784</v>
      </c>
      <c r="E666">
        <v>661235</v>
      </c>
      <c r="F666" t="s">
        <v>719</v>
      </c>
      <c r="G666" t="s">
        <v>696</v>
      </c>
      <c r="H666">
        <v>1850</v>
      </c>
    </row>
    <row r="667" spans="1:8">
      <c r="A667" t="s">
        <v>785</v>
      </c>
      <c r="B667" t="s">
        <v>607</v>
      </c>
      <c r="C667" t="s">
        <v>700</v>
      </c>
      <c r="D667" t="s">
        <v>52</v>
      </c>
      <c r="E667">
        <v>624110</v>
      </c>
      <c r="F667" t="s">
        <v>726</v>
      </c>
      <c r="G667" t="s">
        <v>698</v>
      </c>
      <c r="H667">
        <v>-2829</v>
      </c>
    </row>
    <row r="668" spans="1:8">
      <c r="A668" t="s">
        <v>785</v>
      </c>
      <c r="B668" t="s">
        <v>607</v>
      </c>
      <c r="C668" t="s">
        <v>700</v>
      </c>
      <c r="D668" t="s">
        <v>60</v>
      </c>
      <c r="E668">
        <v>615150</v>
      </c>
      <c r="F668" t="s">
        <v>744</v>
      </c>
      <c r="G668" t="s">
        <v>698</v>
      </c>
      <c r="H668">
        <v>-7965.19</v>
      </c>
    </row>
    <row r="669" spans="1:8">
      <c r="A669" t="s">
        <v>785</v>
      </c>
      <c r="B669" t="s">
        <v>607</v>
      </c>
      <c r="C669" t="s">
        <v>700</v>
      </c>
      <c r="D669" t="s">
        <v>26</v>
      </c>
      <c r="E669">
        <v>615100</v>
      </c>
      <c r="F669" t="s">
        <v>741</v>
      </c>
      <c r="G669" t="s">
        <v>698</v>
      </c>
      <c r="H669">
        <v>-2500</v>
      </c>
    </row>
    <row r="670" spans="1:8">
      <c r="A670" t="s">
        <v>785</v>
      </c>
      <c r="B670" t="s">
        <v>607</v>
      </c>
      <c r="C670" t="s">
        <v>695</v>
      </c>
      <c r="D670" t="s">
        <v>219</v>
      </c>
      <c r="E670">
        <v>661235</v>
      </c>
      <c r="F670" t="s">
        <v>719</v>
      </c>
      <c r="G670" t="s">
        <v>696</v>
      </c>
      <c r="H670">
        <v>1850</v>
      </c>
    </row>
    <row r="671" spans="1:8">
      <c r="A671" t="s">
        <v>275</v>
      </c>
      <c r="B671" t="s">
        <v>601</v>
      </c>
      <c r="C671" t="s">
        <v>695</v>
      </c>
      <c r="D671" t="s">
        <v>219</v>
      </c>
      <c r="E671">
        <v>661235</v>
      </c>
      <c r="F671" t="s">
        <v>719</v>
      </c>
      <c r="G671" t="s">
        <v>696</v>
      </c>
      <c r="H671">
        <v>29970</v>
      </c>
    </row>
    <row r="672" spans="1:8" ht="15.6">
      <c r="A672" t="s">
        <v>786</v>
      </c>
      <c r="B672" t="s">
        <v>612</v>
      </c>
      <c r="C672" t="s">
        <v>700</v>
      </c>
      <c r="D672" t="s">
        <v>73</v>
      </c>
      <c r="E672">
        <v>661155</v>
      </c>
      <c r="F672" t="s">
        <v>720</v>
      </c>
      <c r="G672" s="430" t="s">
        <v>698</v>
      </c>
      <c r="H672">
        <v>-19000</v>
      </c>
    </row>
    <row r="673" spans="1:8" ht="15.6">
      <c r="A673" t="s">
        <v>786</v>
      </c>
      <c r="B673" t="s">
        <v>612</v>
      </c>
      <c r="C673" t="s">
        <v>695</v>
      </c>
      <c r="D673" t="s">
        <v>219</v>
      </c>
      <c r="E673">
        <v>661235</v>
      </c>
      <c r="F673" t="s">
        <v>719</v>
      </c>
      <c r="G673" s="430" t="s">
        <v>696</v>
      </c>
      <c r="H673">
        <v>17760</v>
      </c>
    </row>
    <row r="674" spans="1:8">
      <c r="A674" t="s">
        <v>787</v>
      </c>
      <c r="B674" t="s">
        <v>613</v>
      </c>
      <c r="C674" t="s">
        <v>700</v>
      </c>
      <c r="D674" t="s">
        <v>73</v>
      </c>
      <c r="E674">
        <v>661155</v>
      </c>
      <c r="F674" t="s">
        <v>720</v>
      </c>
      <c r="G674" t="s">
        <v>698</v>
      </c>
      <c r="H674">
        <v>-36000</v>
      </c>
    </row>
    <row r="675" spans="1:8">
      <c r="A675" t="s">
        <v>787</v>
      </c>
      <c r="B675" t="s">
        <v>613</v>
      </c>
      <c r="C675" t="s">
        <v>695</v>
      </c>
      <c r="D675" t="s">
        <v>219</v>
      </c>
      <c r="E675">
        <v>661235</v>
      </c>
      <c r="F675" t="s">
        <v>719</v>
      </c>
      <c r="G675" t="s">
        <v>696</v>
      </c>
      <c r="H675">
        <v>27595</v>
      </c>
    </row>
    <row r="676" spans="1:8">
      <c r="A676" t="s">
        <v>338</v>
      </c>
      <c r="B676" t="s">
        <v>615</v>
      </c>
      <c r="C676" t="s">
        <v>695</v>
      </c>
      <c r="D676" t="s">
        <v>219</v>
      </c>
      <c r="E676">
        <v>661235</v>
      </c>
      <c r="F676" t="s">
        <v>719</v>
      </c>
      <c r="G676" t="s">
        <v>696</v>
      </c>
      <c r="H676">
        <v>147240</v>
      </c>
    </row>
    <row r="677" spans="1:8">
      <c r="A677" t="s">
        <v>338</v>
      </c>
      <c r="B677" t="s">
        <v>615</v>
      </c>
      <c r="C677" t="s">
        <v>706</v>
      </c>
      <c r="D677" t="s">
        <v>58</v>
      </c>
      <c r="E677">
        <v>623160</v>
      </c>
      <c r="F677" t="s">
        <v>717</v>
      </c>
      <c r="G677" t="s">
        <v>697</v>
      </c>
      <c r="H677">
        <v>119023</v>
      </c>
    </row>
    <row r="678" spans="1:8">
      <c r="A678" t="s">
        <v>338</v>
      </c>
      <c r="B678" t="s">
        <v>615</v>
      </c>
      <c r="C678" t="s">
        <v>706</v>
      </c>
      <c r="D678" t="s">
        <v>26</v>
      </c>
      <c r="E678">
        <v>615100</v>
      </c>
      <c r="F678" t="s">
        <v>741</v>
      </c>
      <c r="G678" t="s">
        <v>697</v>
      </c>
      <c r="H678">
        <v>287983</v>
      </c>
    </row>
    <row r="679" spans="1:8">
      <c r="A679" t="s">
        <v>338</v>
      </c>
      <c r="B679" t="s">
        <v>615</v>
      </c>
      <c r="C679" t="s">
        <v>706</v>
      </c>
      <c r="D679" t="s">
        <v>30</v>
      </c>
      <c r="E679">
        <v>615130</v>
      </c>
      <c r="F679" t="s">
        <v>735</v>
      </c>
      <c r="G679" t="s">
        <v>697</v>
      </c>
      <c r="H679">
        <v>11150</v>
      </c>
    </row>
    <row r="680" spans="1:8">
      <c r="A680" t="s">
        <v>338</v>
      </c>
      <c r="B680" t="s">
        <v>615</v>
      </c>
      <c r="C680" t="s">
        <v>702</v>
      </c>
      <c r="D680" t="s">
        <v>67</v>
      </c>
      <c r="E680">
        <v>661200</v>
      </c>
      <c r="F680" t="s">
        <v>739</v>
      </c>
      <c r="G680" t="s">
        <v>698</v>
      </c>
      <c r="H680">
        <v>6010</v>
      </c>
    </row>
    <row r="681" spans="1:8">
      <c r="A681" t="s">
        <v>338</v>
      </c>
      <c r="B681" t="s">
        <v>615</v>
      </c>
      <c r="C681" t="s">
        <v>700</v>
      </c>
      <c r="D681" t="s">
        <v>77</v>
      </c>
      <c r="E681">
        <v>661255</v>
      </c>
      <c r="F681" t="s">
        <v>721</v>
      </c>
      <c r="G681" t="s">
        <v>698</v>
      </c>
      <c r="H681">
        <v>-5065.8</v>
      </c>
    </row>
    <row r="682" spans="1:8">
      <c r="A682" t="s">
        <v>338</v>
      </c>
      <c r="B682" t="s">
        <v>615</v>
      </c>
      <c r="C682" t="s">
        <v>700</v>
      </c>
      <c r="D682" t="s">
        <v>26</v>
      </c>
      <c r="E682">
        <v>615100</v>
      </c>
      <c r="F682" t="s">
        <v>741</v>
      </c>
      <c r="G682" t="s">
        <v>697</v>
      </c>
      <c r="H682">
        <v>-68729</v>
      </c>
    </row>
    <row r="683" spans="1:8">
      <c r="A683" t="s">
        <v>338</v>
      </c>
      <c r="B683" t="s">
        <v>615</v>
      </c>
      <c r="C683" t="s">
        <v>700</v>
      </c>
      <c r="D683" t="s">
        <v>32</v>
      </c>
      <c r="E683">
        <v>615120</v>
      </c>
      <c r="F683" t="s">
        <v>742</v>
      </c>
      <c r="G683" t="s">
        <v>697</v>
      </c>
      <c r="H683">
        <v>-40446</v>
      </c>
    </row>
    <row r="684" spans="1:8">
      <c r="A684" t="s">
        <v>326</v>
      </c>
      <c r="B684" t="s">
        <v>599</v>
      </c>
      <c r="C684" t="s">
        <v>695</v>
      </c>
      <c r="D684" t="s">
        <v>219</v>
      </c>
      <c r="E684">
        <v>661235</v>
      </c>
      <c r="F684" t="s">
        <v>719</v>
      </c>
      <c r="G684" t="s">
        <v>696</v>
      </c>
      <c r="H684">
        <v>64730</v>
      </c>
    </row>
    <row r="685" spans="1:8">
      <c r="A685" t="s">
        <v>326</v>
      </c>
      <c r="B685" t="s">
        <v>599</v>
      </c>
      <c r="C685" t="s">
        <v>706</v>
      </c>
      <c r="D685" t="s">
        <v>26</v>
      </c>
      <c r="E685">
        <v>615100</v>
      </c>
      <c r="F685" t="s">
        <v>741</v>
      </c>
      <c r="G685" t="s">
        <v>698</v>
      </c>
      <c r="H685">
        <v>68729</v>
      </c>
    </row>
    <row r="686" spans="1:8">
      <c r="A686" t="s">
        <v>326</v>
      </c>
      <c r="B686" t="s">
        <v>599</v>
      </c>
      <c r="C686" t="s">
        <v>706</v>
      </c>
      <c r="D686" t="s">
        <v>32</v>
      </c>
      <c r="E686">
        <v>615120</v>
      </c>
      <c r="F686" t="s">
        <v>742</v>
      </c>
      <c r="G686" t="s">
        <v>698</v>
      </c>
      <c r="H686">
        <v>40446</v>
      </c>
    </row>
    <row r="687" spans="1:8">
      <c r="A687" t="s">
        <v>326</v>
      </c>
      <c r="B687" t="s">
        <v>599</v>
      </c>
      <c r="C687" t="s">
        <v>700</v>
      </c>
      <c r="D687" t="s">
        <v>26</v>
      </c>
      <c r="E687">
        <v>615100</v>
      </c>
      <c r="F687" t="s">
        <v>741</v>
      </c>
      <c r="G687" t="s">
        <v>698</v>
      </c>
      <c r="H687">
        <v>-287983</v>
      </c>
    </row>
    <row r="688" spans="1:8">
      <c r="A688" t="s">
        <v>326</v>
      </c>
      <c r="B688" t="s">
        <v>599</v>
      </c>
      <c r="C688" t="s">
        <v>700</v>
      </c>
      <c r="D688" t="s">
        <v>30</v>
      </c>
      <c r="E688">
        <v>615130</v>
      </c>
      <c r="F688" t="s">
        <v>735</v>
      </c>
      <c r="G688" t="s">
        <v>698</v>
      </c>
      <c r="H688">
        <v>-11150</v>
      </c>
    </row>
    <row r="689" spans="1:8">
      <c r="A689" t="s">
        <v>262</v>
      </c>
      <c r="B689" t="s">
        <v>608</v>
      </c>
      <c r="C689" t="s">
        <v>695</v>
      </c>
      <c r="D689" t="s">
        <v>219</v>
      </c>
      <c r="E689">
        <v>661235</v>
      </c>
      <c r="F689" t="s">
        <v>719</v>
      </c>
      <c r="G689" t="s">
        <v>696</v>
      </c>
      <c r="H689">
        <v>4440</v>
      </c>
    </row>
    <row r="690" spans="1:8">
      <c r="A690" t="s">
        <v>262</v>
      </c>
      <c r="B690" t="s">
        <v>608</v>
      </c>
      <c r="C690" t="s">
        <v>700</v>
      </c>
      <c r="D690" t="s">
        <v>221</v>
      </c>
      <c r="E690">
        <v>661170</v>
      </c>
      <c r="F690" t="s">
        <v>722</v>
      </c>
      <c r="G690" t="s">
        <v>698</v>
      </c>
      <c r="H690">
        <v>-6746.38</v>
      </c>
    </row>
    <row r="691" spans="1:8">
      <c r="A691" t="s">
        <v>262</v>
      </c>
      <c r="B691" t="s">
        <v>608</v>
      </c>
      <c r="C691" t="s">
        <v>700</v>
      </c>
      <c r="D691" t="s">
        <v>40</v>
      </c>
      <c r="E691">
        <v>619220</v>
      </c>
      <c r="F691" t="s">
        <v>751</v>
      </c>
      <c r="G691" t="s">
        <v>697</v>
      </c>
      <c r="H691">
        <v>-3561.75</v>
      </c>
    </row>
    <row r="692" spans="1:8">
      <c r="A692" t="s">
        <v>423</v>
      </c>
      <c r="B692" t="s">
        <v>616</v>
      </c>
      <c r="C692" t="s">
        <v>700</v>
      </c>
      <c r="D692" t="s">
        <v>77</v>
      </c>
      <c r="E692">
        <v>661255</v>
      </c>
      <c r="F692" t="s">
        <v>721</v>
      </c>
      <c r="G692" t="s">
        <v>698</v>
      </c>
      <c r="H692">
        <v>-1761.46</v>
      </c>
    </row>
    <row r="693" spans="1:8">
      <c r="A693" t="s">
        <v>423</v>
      </c>
      <c r="B693" t="s">
        <v>616</v>
      </c>
      <c r="C693" t="s">
        <v>700</v>
      </c>
      <c r="D693" t="s">
        <v>77</v>
      </c>
      <c r="E693">
        <v>661255</v>
      </c>
      <c r="F693" t="s">
        <v>721</v>
      </c>
      <c r="G693" t="s">
        <v>698</v>
      </c>
      <c r="H693">
        <v>-2258.2399999999998</v>
      </c>
    </row>
    <row r="694" spans="1:8">
      <c r="A694" t="s">
        <v>423</v>
      </c>
      <c r="B694" t="s">
        <v>616</v>
      </c>
      <c r="C694" t="s">
        <v>700</v>
      </c>
      <c r="D694" t="s">
        <v>77</v>
      </c>
      <c r="E694">
        <v>661255</v>
      </c>
      <c r="F694" t="s">
        <v>721</v>
      </c>
      <c r="G694" t="s">
        <v>698</v>
      </c>
      <c r="H694">
        <v>-1596.58</v>
      </c>
    </row>
    <row r="695" spans="1:8">
      <c r="A695" t="s">
        <v>423</v>
      </c>
      <c r="B695" t="s">
        <v>616</v>
      </c>
      <c r="C695" t="s">
        <v>695</v>
      </c>
      <c r="D695" t="s">
        <v>219</v>
      </c>
      <c r="E695">
        <v>661235</v>
      </c>
      <c r="F695" t="s">
        <v>719</v>
      </c>
      <c r="G695" t="s">
        <v>696</v>
      </c>
      <c r="H695">
        <v>15989</v>
      </c>
    </row>
    <row r="696" spans="1:8">
      <c r="A696" t="s">
        <v>423</v>
      </c>
      <c r="B696" t="s">
        <v>616</v>
      </c>
      <c r="C696" t="s">
        <v>700</v>
      </c>
      <c r="D696" t="s">
        <v>56</v>
      </c>
      <c r="E696">
        <v>622160</v>
      </c>
      <c r="F696" t="s">
        <v>727</v>
      </c>
      <c r="G696" t="s">
        <v>707</v>
      </c>
      <c r="H696">
        <v>-4000</v>
      </c>
    </row>
    <row r="697" spans="1:8">
      <c r="A697" t="s">
        <v>728</v>
      </c>
      <c r="B697" t="s">
        <v>651</v>
      </c>
      <c r="C697" t="s">
        <v>695</v>
      </c>
      <c r="D697" t="s">
        <v>88</v>
      </c>
      <c r="E697">
        <v>661195</v>
      </c>
      <c r="F697" t="s">
        <v>796</v>
      </c>
      <c r="G697" t="s">
        <v>697</v>
      </c>
      <c r="H697">
        <v>97026.9</v>
      </c>
    </row>
    <row r="698" spans="1:8">
      <c r="A698" t="s">
        <v>335</v>
      </c>
      <c r="B698" t="s">
        <v>634</v>
      </c>
      <c r="C698" t="s">
        <v>700</v>
      </c>
      <c r="D698" t="s">
        <v>95</v>
      </c>
      <c r="E698">
        <v>411140</v>
      </c>
      <c r="F698" t="s">
        <v>797</v>
      </c>
      <c r="G698" t="s">
        <v>698</v>
      </c>
      <c r="H698">
        <v>-10200</v>
      </c>
    </row>
    <row r="699" spans="1:8">
      <c r="A699" t="s">
        <v>335</v>
      </c>
      <c r="B699" t="s">
        <v>634</v>
      </c>
      <c r="C699" t="s">
        <v>700</v>
      </c>
      <c r="D699" t="s">
        <v>95</v>
      </c>
      <c r="E699">
        <v>411140</v>
      </c>
      <c r="F699" t="s">
        <v>797</v>
      </c>
      <c r="G699" t="s">
        <v>697</v>
      </c>
      <c r="H699">
        <v>-1000</v>
      </c>
    </row>
    <row r="700" spans="1:8">
      <c r="A700" t="s">
        <v>335</v>
      </c>
      <c r="B700" t="s">
        <v>634</v>
      </c>
      <c r="C700" t="s">
        <v>700</v>
      </c>
      <c r="D700" t="s">
        <v>96</v>
      </c>
      <c r="E700">
        <v>411140</v>
      </c>
      <c r="F700" t="s">
        <v>797</v>
      </c>
      <c r="G700" t="s">
        <v>698</v>
      </c>
      <c r="H700">
        <v>-5095</v>
      </c>
    </row>
    <row r="701" spans="1:8">
      <c r="A701" t="s">
        <v>335</v>
      </c>
      <c r="B701" t="s">
        <v>634</v>
      </c>
      <c r="C701" t="s">
        <v>700</v>
      </c>
      <c r="D701" t="s">
        <v>96</v>
      </c>
      <c r="E701">
        <v>411140</v>
      </c>
      <c r="F701" t="s">
        <v>797</v>
      </c>
      <c r="G701" t="s">
        <v>698</v>
      </c>
      <c r="H701">
        <v>-9607</v>
      </c>
    </row>
    <row r="702" spans="1:8">
      <c r="A702" t="s">
        <v>736</v>
      </c>
      <c r="B702" t="s">
        <v>648</v>
      </c>
      <c r="C702" t="s">
        <v>700</v>
      </c>
      <c r="D702" t="s">
        <v>95</v>
      </c>
      <c r="E702">
        <v>411140</v>
      </c>
      <c r="F702" t="s">
        <v>797</v>
      </c>
      <c r="G702" t="s">
        <v>698</v>
      </c>
      <c r="H702">
        <v>-25857.5</v>
      </c>
    </row>
    <row r="703" spans="1:8">
      <c r="A703" t="s">
        <v>275</v>
      </c>
      <c r="B703" t="s">
        <v>601</v>
      </c>
      <c r="C703" t="s">
        <v>695</v>
      </c>
      <c r="D703" t="s">
        <v>88</v>
      </c>
      <c r="E703">
        <v>661195</v>
      </c>
      <c r="F703" t="s">
        <v>796</v>
      </c>
      <c r="G703" t="s">
        <v>697</v>
      </c>
      <c r="H703">
        <v>83753.2</v>
      </c>
    </row>
    <row r="704" spans="1:8">
      <c r="A704" t="s">
        <v>358</v>
      </c>
      <c r="B704" t="s">
        <v>645</v>
      </c>
      <c r="C704" t="s">
        <v>700</v>
      </c>
      <c r="D704" t="s">
        <v>97</v>
      </c>
      <c r="E704">
        <v>411140</v>
      </c>
      <c r="F704" t="s">
        <v>797</v>
      </c>
      <c r="G704" t="s">
        <v>698</v>
      </c>
      <c r="H704">
        <v>-17588.830000000002</v>
      </c>
    </row>
    <row r="705" spans="1:8">
      <c r="A705" t="s">
        <v>788</v>
      </c>
      <c r="B705" t="s">
        <v>631</v>
      </c>
      <c r="C705" t="s">
        <v>700</v>
      </c>
      <c r="D705" t="s">
        <v>26</v>
      </c>
      <c r="E705">
        <v>615100</v>
      </c>
      <c r="F705" t="s">
        <v>696</v>
      </c>
      <c r="G705" t="s">
        <v>697</v>
      </c>
      <c r="H705">
        <v>-73816.02</v>
      </c>
    </row>
    <row r="706" spans="1:8">
      <c r="A706" t="s">
        <v>788</v>
      </c>
      <c r="B706" t="s">
        <v>631</v>
      </c>
      <c r="C706" t="s">
        <v>700</v>
      </c>
      <c r="D706" t="s">
        <v>56</v>
      </c>
      <c r="E706">
        <v>622160</v>
      </c>
      <c r="F706" t="s">
        <v>727</v>
      </c>
      <c r="G706" t="s">
        <v>707</v>
      </c>
      <c r="H706">
        <v>-5000</v>
      </c>
    </row>
    <row r="707" spans="1:8">
      <c r="A707" t="s">
        <v>789</v>
      </c>
      <c r="B707" t="s">
        <v>626</v>
      </c>
      <c r="C707" t="s">
        <v>700</v>
      </c>
      <c r="D707" t="s">
        <v>73</v>
      </c>
      <c r="E707">
        <v>661155</v>
      </c>
      <c r="F707" t="s">
        <v>720</v>
      </c>
      <c r="G707" t="s">
        <v>701</v>
      </c>
      <c r="H707">
        <v>-8418.6</v>
      </c>
    </row>
    <row r="708" spans="1:8">
      <c r="A708" t="s">
        <v>789</v>
      </c>
      <c r="B708" t="s">
        <v>626</v>
      </c>
      <c r="C708" t="s">
        <v>700</v>
      </c>
      <c r="D708" t="s">
        <v>73</v>
      </c>
      <c r="E708">
        <v>661155</v>
      </c>
      <c r="F708" t="s">
        <v>720</v>
      </c>
      <c r="G708" t="s">
        <v>701</v>
      </c>
      <c r="H708">
        <v>-2104.65</v>
      </c>
    </row>
    <row r="709" spans="1:8">
      <c r="A709" t="s">
        <v>789</v>
      </c>
      <c r="B709" t="s">
        <v>626</v>
      </c>
      <c r="C709" t="s">
        <v>702</v>
      </c>
      <c r="D709" t="s">
        <v>62</v>
      </c>
      <c r="E709">
        <v>661140</v>
      </c>
      <c r="F709" t="s">
        <v>738</v>
      </c>
      <c r="G709" t="s">
        <v>698</v>
      </c>
      <c r="H709">
        <v>13133.24</v>
      </c>
    </row>
    <row r="710" spans="1:8">
      <c r="A710" t="s">
        <v>789</v>
      </c>
      <c r="B710" t="s">
        <v>626</v>
      </c>
      <c r="C710" t="s">
        <v>699</v>
      </c>
      <c r="D710" t="s">
        <v>21</v>
      </c>
      <c r="E710">
        <v>511115</v>
      </c>
      <c r="F710" t="s">
        <v>749</v>
      </c>
      <c r="G710" t="s">
        <v>698</v>
      </c>
      <c r="H710">
        <v>-11146</v>
      </c>
    </row>
    <row r="711" spans="1:8">
      <c r="A711" t="s">
        <v>788</v>
      </c>
      <c r="B711" t="s">
        <v>631</v>
      </c>
      <c r="C711" t="s">
        <v>695</v>
      </c>
      <c r="D711" t="s">
        <v>219</v>
      </c>
      <c r="E711">
        <v>661235</v>
      </c>
      <c r="F711" t="s">
        <v>719</v>
      </c>
      <c r="G711" t="s">
        <v>696</v>
      </c>
      <c r="H711">
        <v>19415</v>
      </c>
    </row>
    <row r="712" spans="1:8">
      <c r="A712" t="s">
        <v>789</v>
      </c>
      <c r="B712" t="s">
        <v>626</v>
      </c>
      <c r="C712" t="s">
        <v>695</v>
      </c>
      <c r="D712" t="s">
        <v>219</v>
      </c>
      <c r="E712">
        <v>661235</v>
      </c>
      <c r="F712" t="s">
        <v>719</v>
      </c>
      <c r="G712" t="s">
        <v>696</v>
      </c>
      <c r="H712">
        <v>12289</v>
      </c>
    </row>
  </sheetData>
  <autoFilter ref="A1:H712" xr:uid="{5388A96F-42F0-4342-B664-D5EDA46BB6AE}"/>
  <dataValidations count="1">
    <dataValidation type="list" allowBlank="1" showInputMessage="1" showErrorMessage="1" sqref="G672:G673" xr:uid="{22D912FA-510C-47A7-910F-8C079399D8DC}">
      <formula1>$C$85:$C$94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EEAAD-3D7E-4A18-A97F-B3B575A36EFA}">
  <sheetPr codeName="Sheet16">
    <pageSetUpPr fitToPage="1"/>
  </sheetPr>
  <dimension ref="A1:O174"/>
  <sheetViews>
    <sheetView showGridLines="0" zoomScaleNormal="100" zoomScaleSheetLayoutView="100" workbookViewId="0">
      <pane xSplit="2" ySplit="14" topLeftCell="C15" activePane="bottomRight" state="frozen"/>
      <selection pane="topRight" activeCell="C1" sqref="C1"/>
      <selection pane="bottomLeft" activeCell="A16" sqref="A16"/>
      <selection pane="bottomRight" activeCell="C23" sqref="C23"/>
    </sheetView>
  </sheetViews>
  <sheetFormatPr defaultColWidth="9.109375" defaultRowHeight="14.4"/>
  <cols>
    <col min="1" max="1" width="50.109375" style="36" bestFit="1" customWidth="1"/>
    <col min="2" max="2" width="14.33203125" style="36" bestFit="1" customWidth="1"/>
    <col min="3" max="6" width="13.6640625" style="36" customWidth="1"/>
    <col min="7" max="7" width="1" style="36" customWidth="1"/>
    <col min="8" max="8" width="13.6640625" style="36" customWidth="1"/>
    <col min="9" max="9" width="8.33203125" style="43" customWidth="1"/>
    <col min="10" max="10" width="13.6640625" style="36" customWidth="1"/>
    <col min="11" max="11" width="0.88671875" style="36" customWidth="1"/>
    <col min="12" max="12" width="13.6640625" style="36" customWidth="1"/>
    <col min="13" max="13" width="7.6640625" style="43" customWidth="1"/>
    <col min="14" max="14" width="109.44140625" style="40" customWidth="1"/>
    <col min="15" max="16384" width="9.109375" style="36"/>
  </cols>
  <sheetData>
    <row r="1" spans="1:15" ht="21" customHeight="1">
      <c r="A1" s="341" t="s">
        <v>531</v>
      </c>
      <c r="B1" s="58"/>
      <c r="C1" s="59"/>
      <c r="D1" s="59"/>
      <c r="E1" s="59"/>
      <c r="F1" s="59"/>
      <c r="G1" s="59"/>
      <c r="H1" s="59"/>
      <c r="I1" s="60"/>
      <c r="J1" s="59"/>
      <c r="K1" s="59"/>
      <c r="L1" s="59"/>
      <c r="M1" s="60"/>
      <c r="N1" s="61"/>
      <c r="O1" s="62"/>
    </row>
    <row r="2" spans="1:15" ht="15.6">
      <c r="A2" s="57"/>
      <c r="B2" s="58" t="s">
        <v>112</v>
      </c>
      <c r="C2" s="63" t="e" cm="1">
        <f t="array" ref="C2">'1. Instructions'!D7:D7</f>
        <v>#N/A</v>
      </c>
      <c r="D2" s="64"/>
      <c r="E2" s="65"/>
      <c r="F2" s="65"/>
      <c r="G2" s="65"/>
      <c r="H2" s="65"/>
      <c r="I2" s="66"/>
      <c r="J2" s="65"/>
      <c r="K2" s="65"/>
      <c r="L2" s="65"/>
      <c r="M2" s="66"/>
      <c r="N2" s="61"/>
      <c r="O2" s="62"/>
    </row>
    <row r="3" spans="1:15" ht="15.6">
      <c r="A3" s="57"/>
      <c r="B3" s="58" t="s">
        <v>113</v>
      </c>
      <c r="C3" s="63" cm="1">
        <f t="array" ref="C3">'1. Instructions'!D5:D5</f>
        <v>0</v>
      </c>
      <c r="D3" s="64"/>
      <c r="E3" s="67"/>
      <c r="F3" s="67"/>
      <c r="G3" s="67"/>
      <c r="H3" s="67"/>
      <c r="I3" s="66"/>
      <c r="J3" s="67"/>
      <c r="K3" s="67"/>
      <c r="L3" s="67"/>
      <c r="M3" s="66"/>
      <c r="N3" s="61"/>
      <c r="O3" s="62"/>
    </row>
    <row r="4" spans="1:15" ht="15.6">
      <c r="A4" s="57"/>
      <c r="B4" s="58" t="s">
        <v>114</v>
      </c>
      <c r="C4" s="63" t="e" cm="1">
        <f t="array" ref="C4">'1. Instructions'!D8:D8</f>
        <v>#N/A</v>
      </c>
      <c r="D4" s="64"/>
      <c r="E4" s="67"/>
      <c r="F4" s="67"/>
      <c r="G4" s="67"/>
      <c r="H4" s="67"/>
      <c r="I4" s="66"/>
      <c r="J4" s="67"/>
      <c r="K4" s="67"/>
      <c r="L4" s="67"/>
      <c r="M4" s="66"/>
      <c r="N4" s="61"/>
      <c r="O4" s="62"/>
    </row>
    <row r="5" spans="1:15" ht="15.6">
      <c r="A5" s="57"/>
      <c r="B5" s="58" t="s">
        <v>115</v>
      </c>
      <c r="C5" s="63" t="str" cm="1">
        <f t="array" ref="C5">'1. Instructions'!D10:D10</f>
        <v>Q2</v>
      </c>
      <c r="D5" s="64"/>
      <c r="E5" s="67"/>
      <c r="F5" s="67"/>
      <c r="G5" s="67"/>
      <c r="H5" s="67"/>
      <c r="I5" s="66"/>
      <c r="J5" s="67"/>
      <c r="K5" s="67"/>
      <c r="L5" s="67"/>
      <c r="M5" s="66"/>
      <c r="N5" s="61"/>
      <c r="O5" s="62"/>
    </row>
    <row r="6" spans="1:15" ht="15.6">
      <c r="A6" s="57"/>
      <c r="B6" s="58" t="s">
        <v>116</v>
      </c>
      <c r="C6" s="63" t="str" cm="1">
        <f t="array" ref="C6">'1. Instructions'!I8:I8</f>
        <v>2025-26</v>
      </c>
      <c r="D6" s="64"/>
      <c r="E6" s="67"/>
      <c r="F6" s="67"/>
      <c r="G6" s="67"/>
      <c r="H6" s="67"/>
      <c r="I6" s="66"/>
      <c r="J6" s="67"/>
      <c r="K6" s="67"/>
      <c r="L6" s="67"/>
      <c r="M6" s="66"/>
      <c r="N6" s="61"/>
      <c r="O6" s="62"/>
    </row>
    <row r="7" spans="1:15" ht="7.5" customHeight="1">
      <c r="A7" s="57"/>
      <c r="B7" s="58"/>
      <c r="C7" s="68"/>
      <c r="D7" s="68"/>
      <c r="E7" s="69"/>
      <c r="F7" s="69"/>
      <c r="G7" s="69"/>
      <c r="H7" s="69"/>
      <c r="I7" s="70"/>
      <c r="J7" s="69"/>
      <c r="K7" s="69"/>
      <c r="L7" s="69"/>
      <c r="M7" s="70"/>
      <c r="N7" s="61"/>
      <c r="O7" s="62"/>
    </row>
    <row r="8" spans="1:15" ht="15.6">
      <c r="A8" s="57"/>
      <c r="B8" s="58" t="s">
        <v>243</v>
      </c>
      <c r="C8" s="71" cm="1">
        <f t="array" ref="C8">'1. Instructions'!I10:I10</f>
        <v>45930</v>
      </c>
      <c r="D8" s="64"/>
      <c r="E8" s="72"/>
      <c r="F8" s="67"/>
      <c r="G8" s="67"/>
      <c r="H8" s="72"/>
      <c r="I8" s="66"/>
      <c r="J8" s="72"/>
      <c r="K8" s="67"/>
      <c r="L8" s="67"/>
      <c r="M8" s="66"/>
      <c r="N8" s="73" t="str">
        <f>IF(C8=0/1/1900,"Please enter date on front sheet","")</f>
        <v/>
      </c>
      <c r="O8" s="62"/>
    </row>
    <row r="9" spans="1:15" ht="6" customHeight="1">
      <c r="A9" s="59"/>
      <c r="B9" s="59"/>
      <c r="C9" s="59"/>
      <c r="D9" s="59"/>
      <c r="E9" s="59"/>
      <c r="F9" s="59"/>
      <c r="G9" s="59"/>
      <c r="H9" s="59"/>
      <c r="I9" s="60"/>
      <c r="J9" s="59"/>
      <c r="K9" s="59"/>
      <c r="L9" s="59"/>
      <c r="M9" s="60"/>
      <c r="N9" s="61"/>
      <c r="O9" s="62"/>
    </row>
    <row r="10" spans="1:15" ht="15.6">
      <c r="A10" s="212" t="s">
        <v>255</v>
      </c>
      <c r="B10" s="62"/>
      <c r="C10" s="62"/>
      <c r="D10" s="62"/>
      <c r="E10" s="74"/>
      <c r="F10" s="62"/>
      <c r="G10" s="62"/>
      <c r="H10" s="74"/>
      <c r="I10" s="75"/>
      <c r="J10" s="74"/>
      <c r="K10" s="62"/>
      <c r="L10" s="62"/>
      <c r="M10" s="75"/>
      <c r="N10" s="76"/>
      <c r="O10" s="62"/>
    </row>
    <row r="11" spans="1:15">
      <c r="A11" s="77" t="s">
        <v>212</v>
      </c>
      <c r="B11" s="78"/>
      <c r="C11" s="79"/>
      <c r="D11" s="80"/>
      <c r="E11" s="81"/>
      <c r="F11" s="80"/>
      <c r="G11" s="82"/>
      <c r="H11" s="81"/>
      <c r="I11" s="83"/>
      <c r="J11" s="81"/>
      <c r="K11" s="82"/>
      <c r="L11" s="82"/>
      <c r="M11" s="83"/>
      <c r="N11" s="84"/>
      <c r="O11" s="62"/>
    </row>
    <row r="12" spans="1:15" ht="72">
      <c r="A12" s="340" t="s">
        <v>0</v>
      </c>
      <c r="B12" s="85"/>
      <c r="C12" s="86" t="s">
        <v>535</v>
      </c>
      <c r="D12" s="87" t="str" cm="1">
        <f t="array" ref="D12">'1. Instructions'!I8:I8&amp;" Ratified Budget (As per budget submission)"</f>
        <v>2025-26 Ratified Budget (As per budget submission)</v>
      </c>
      <c r="E12" s="87" t="s">
        <v>307</v>
      </c>
      <c r="F12" s="87" t="str" cm="1">
        <f t="array" ref="F12">'1. Instructions'!I8:I8&amp;" "&amp;'1. Instructions'!D10:D10&amp;" Budget"</f>
        <v>2025-26 Q2 Budget</v>
      </c>
      <c r="G12" s="82"/>
      <c r="H12" s="87" t="s">
        <v>431</v>
      </c>
      <c r="I12" s="88" t="s">
        <v>443</v>
      </c>
      <c r="J12" s="87" t="str" cm="1">
        <f t="array" ref="J12">'1. Instructions'!I8:I8&amp;" Projected Outturn"</f>
        <v>2025-26 Projected Outturn</v>
      </c>
      <c r="K12" s="88"/>
      <c r="L12" s="89" t="s">
        <v>430</v>
      </c>
      <c r="M12" s="88" t="s">
        <v>428</v>
      </c>
      <c r="N12" s="90" t="s">
        <v>1</v>
      </c>
      <c r="O12" s="62"/>
    </row>
    <row r="13" spans="1:15">
      <c r="A13" s="91"/>
      <c r="B13" s="85"/>
      <c r="C13" s="92"/>
      <c r="D13" s="93" t="s">
        <v>303</v>
      </c>
      <c r="E13" s="93" t="s">
        <v>304</v>
      </c>
      <c r="F13" s="93" t="s">
        <v>308</v>
      </c>
      <c r="G13" s="82"/>
      <c r="H13" s="93" t="s">
        <v>309</v>
      </c>
      <c r="I13" s="88" t="s">
        <v>444</v>
      </c>
      <c r="J13" s="93" t="s">
        <v>433</v>
      </c>
      <c r="K13" s="94"/>
      <c r="L13" s="95" t="s">
        <v>445</v>
      </c>
      <c r="M13" s="88" t="s">
        <v>446</v>
      </c>
      <c r="N13" s="96"/>
      <c r="O13" s="62"/>
    </row>
    <row r="14" spans="1:15">
      <c r="A14" s="97" t="s">
        <v>450</v>
      </c>
      <c r="B14" s="98" t="s">
        <v>2</v>
      </c>
      <c r="C14" s="99" t="s">
        <v>3</v>
      </c>
      <c r="D14" s="100" t="s">
        <v>3</v>
      </c>
      <c r="E14" s="101"/>
      <c r="F14" s="100" t="s">
        <v>3</v>
      </c>
      <c r="G14" s="82"/>
      <c r="H14" s="101" t="s">
        <v>3</v>
      </c>
      <c r="I14" s="102"/>
      <c r="J14" s="101" t="s">
        <v>3</v>
      </c>
      <c r="K14" s="103"/>
      <c r="L14" s="104" t="s">
        <v>3</v>
      </c>
      <c r="M14" s="102"/>
      <c r="N14" s="105"/>
      <c r="O14" s="62"/>
    </row>
    <row r="15" spans="1:15">
      <c r="A15" s="106" t="s">
        <v>311</v>
      </c>
      <c r="B15" s="107" t="s">
        <v>216</v>
      </c>
      <c r="C15" s="108">
        <f>_xlfn.IFNA(INDEX(CFR20242025_BenchMarkDataReport!$B$3:$CU$87,MATCH($C$2,CFR20242025_BenchMarkDataReport!$B$3:$B$87,0),MATCH(B15,CFR20242025_BenchMarkDataReport!$B$3:$CU$3,0)),0)</f>
        <v>0</v>
      </c>
      <c r="D15" s="33"/>
      <c r="E15" s="33"/>
      <c r="F15" s="108">
        <f>IFERROR(D15+E15,"")</f>
        <v>0</v>
      </c>
      <c r="G15" s="82"/>
      <c r="H15" s="34"/>
      <c r="I15" s="109" t="str">
        <f>IFERROR(IF(OR(F15&lt;&gt;0,H15&lt;&gt;0),H15/F15,""),"")</f>
        <v/>
      </c>
      <c r="J15" s="34"/>
      <c r="K15" s="110"/>
      <c r="L15" s="111">
        <f>IFERROR(J15-F15,"")</f>
        <v>0</v>
      </c>
      <c r="M15" s="109" t="str">
        <f>IFERROR(IF(OR(F15&lt;&gt;0,J15&lt;&gt;0),L15/F15,""),"")</f>
        <v/>
      </c>
      <c r="N15" s="37"/>
      <c r="O15" s="62"/>
    </row>
    <row r="16" spans="1:15">
      <c r="A16" s="106" t="s">
        <v>4</v>
      </c>
      <c r="B16" s="107" t="s">
        <v>15</v>
      </c>
      <c r="C16" s="108">
        <f>_xlfn.IFNA(INDEX(CFR20242025_BenchMarkDataReport!$B$3:$CU$87,MATCH($C$2,CFR20242025_BenchMarkDataReport!$B$3:$B$87,0),MATCH(B16,CFR20242025_BenchMarkDataReport!$B$3:$CU$3,0)),0)</f>
        <v>0</v>
      </c>
      <c r="D16" s="34"/>
      <c r="E16" s="34"/>
      <c r="F16" s="108">
        <f t="shared" ref="F16:F33" si="0">IFERROR(D16+E16,"")</f>
        <v>0</v>
      </c>
      <c r="G16" s="82">
        <v>30</v>
      </c>
      <c r="H16" s="34"/>
      <c r="I16" s="109" t="str">
        <f t="shared" ref="I16:I33" si="1">IFERROR(IF(OR(F16&lt;&gt;0,H16&lt;&gt;0),H16/F16,""),"")</f>
        <v/>
      </c>
      <c r="J16" s="34"/>
      <c r="K16" s="110"/>
      <c r="L16" s="111">
        <f t="shared" ref="L16:L33" si="2">IFERROR(J16-F16,"")</f>
        <v>0</v>
      </c>
      <c r="M16" s="109" t="str">
        <f t="shared" ref="M16:M33" si="3">IFERROR(IF(OR(F16&lt;&gt;0,J16&lt;&gt;0),L16/F16,""),"")</f>
        <v/>
      </c>
      <c r="N16" s="37"/>
      <c r="O16" s="62"/>
    </row>
    <row r="17" spans="1:15">
      <c r="A17" s="106" t="s">
        <v>220</v>
      </c>
      <c r="B17" s="107" t="s">
        <v>217</v>
      </c>
      <c r="C17" s="108">
        <f>_xlfn.IFNA(INDEX(CFR20242025_BenchMarkDataReport!$B$3:$CU$87,MATCH($C$2,CFR20242025_BenchMarkDataReport!$B$3:$B$87,0),MATCH(B17,CFR20242025_BenchMarkDataReport!$B$3:$CU$3,0)),0)</f>
        <v>0</v>
      </c>
      <c r="D17" s="34"/>
      <c r="E17" s="34"/>
      <c r="F17" s="108">
        <f t="shared" si="0"/>
        <v>0</v>
      </c>
      <c r="G17" s="82"/>
      <c r="H17" s="34"/>
      <c r="I17" s="109" t="str">
        <f t="shared" si="1"/>
        <v/>
      </c>
      <c r="J17" s="34"/>
      <c r="K17" s="110"/>
      <c r="L17" s="111">
        <f t="shared" si="2"/>
        <v>0</v>
      </c>
      <c r="M17" s="109" t="str">
        <f t="shared" si="3"/>
        <v/>
      </c>
      <c r="N17" s="37"/>
      <c r="O17" s="62"/>
    </row>
    <row r="18" spans="1:15">
      <c r="A18" s="106" t="s">
        <v>5</v>
      </c>
      <c r="B18" s="107" t="s">
        <v>218</v>
      </c>
      <c r="C18" s="108">
        <f>_xlfn.IFNA(INDEX(CFR20242025_BenchMarkDataReport!$B$3:$CU$87,MATCH($C$2,CFR20242025_BenchMarkDataReport!$B$3:$B$87,0),MATCH(B18,CFR20242025_BenchMarkDataReport!$B$3:$CU$3,0)),0)</f>
        <v>0</v>
      </c>
      <c r="D18" s="34"/>
      <c r="E18" s="34"/>
      <c r="F18" s="108">
        <f t="shared" si="0"/>
        <v>0</v>
      </c>
      <c r="G18" s="82"/>
      <c r="H18" s="34"/>
      <c r="I18" s="109" t="str">
        <f t="shared" si="1"/>
        <v/>
      </c>
      <c r="J18" s="34"/>
      <c r="K18" s="110"/>
      <c r="L18" s="111">
        <f t="shared" si="2"/>
        <v>0</v>
      </c>
      <c r="M18" s="109" t="str">
        <f t="shared" si="3"/>
        <v/>
      </c>
      <c r="N18" s="37"/>
      <c r="O18" s="62"/>
    </row>
    <row r="19" spans="1:15">
      <c r="A19" s="106" t="s">
        <v>6</v>
      </c>
      <c r="B19" s="107" t="s">
        <v>219</v>
      </c>
      <c r="C19" s="108">
        <f>_xlfn.IFNA(INDEX(CFR20242025_BenchMarkDataReport!$B$3:$CU$87,MATCH($C$2,CFR20242025_BenchMarkDataReport!$B$3:$B$87,0),MATCH(B19,CFR20242025_BenchMarkDataReport!$B$3:$CU$3,0)),0)</f>
        <v>0</v>
      </c>
      <c r="D19" s="34"/>
      <c r="E19" s="34"/>
      <c r="F19" s="108">
        <f t="shared" si="0"/>
        <v>0</v>
      </c>
      <c r="G19" s="110"/>
      <c r="H19" s="34"/>
      <c r="I19" s="109" t="str">
        <f t="shared" si="1"/>
        <v/>
      </c>
      <c r="J19" s="34"/>
      <c r="K19" s="110"/>
      <c r="L19" s="111">
        <f t="shared" si="2"/>
        <v>0</v>
      </c>
      <c r="M19" s="109" t="str">
        <f t="shared" si="3"/>
        <v/>
      </c>
      <c r="N19" s="37"/>
      <c r="O19" s="62"/>
    </row>
    <row r="20" spans="1:15">
      <c r="A20" s="106" t="s">
        <v>7</v>
      </c>
      <c r="B20" s="107" t="s">
        <v>16</v>
      </c>
      <c r="C20" s="108">
        <f>_xlfn.IFNA(INDEX(CFR20242025_BenchMarkDataReport!$B$3:$CU$87,MATCH($C$2,CFR20242025_BenchMarkDataReport!$B$3:$B$87,0),MATCH(B20,CFR20242025_BenchMarkDataReport!$B$3:$CU$3,0)),0)</f>
        <v>0</v>
      </c>
      <c r="D20" s="34"/>
      <c r="E20" s="34"/>
      <c r="F20" s="108">
        <f t="shared" si="0"/>
        <v>0</v>
      </c>
      <c r="G20" s="110"/>
      <c r="H20" s="34"/>
      <c r="I20" s="109" t="str">
        <f t="shared" si="1"/>
        <v/>
      </c>
      <c r="J20" s="34"/>
      <c r="K20" s="110"/>
      <c r="L20" s="111">
        <f t="shared" si="2"/>
        <v>0</v>
      </c>
      <c r="M20" s="109" t="str">
        <f t="shared" si="3"/>
        <v/>
      </c>
      <c r="N20" s="37"/>
      <c r="O20" s="62"/>
    </row>
    <row r="21" spans="1:15">
      <c r="A21" s="106" t="s">
        <v>8</v>
      </c>
      <c r="B21" s="107" t="s">
        <v>17</v>
      </c>
      <c r="C21" s="108">
        <f>_xlfn.IFNA(INDEX(CFR20242025_BenchMarkDataReport!$B$3:$CU$87,MATCH($C$2,CFR20242025_BenchMarkDataReport!$B$3:$B$87,0),MATCH(B21,CFR20242025_BenchMarkDataReport!$B$3:$CU$3,0)),0)</f>
        <v>0</v>
      </c>
      <c r="D21" s="34"/>
      <c r="E21" s="34"/>
      <c r="F21" s="108">
        <f t="shared" si="0"/>
        <v>0</v>
      </c>
      <c r="G21" s="110"/>
      <c r="H21" s="34"/>
      <c r="I21" s="109" t="str">
        <f t="shared" si="1"/>
        <v/>
      </c>
      <c r="J21" s="34"/>
      <c r="K21" s="110"/>
      <c r="L21" s="111">
        <f t="shared" si="2"/>
        <v>0</v>
      </c>
      <c r="M21" s="109" t="str">
        <f t="shared" si="3"/>
        <v/>
      </c>
      <c r="N21" s="37"/>
      <c r="O21" s="62"/>
    </row>
    <row r="22" spans="1:15">
      <c r="A22" s="106" t="s">
        <v>249</v>
      </c>
      <c r="B22" s="107" t="s">
        <v>248</v>
      </c>
      <c r="C22" s="108">
        <f>_xlfn.IFNA(INDEX(CFR20242025_BenchMarkDataReport!$B$3:$CU$87,MATCH($C$2,CFR20242025_BenchMarkDataReport!$B$3:$B$87,0),MATCH(B22,CFR20242025_BenchMarkDataReport!$B$3:$CU$3,0)),0)</f>
        <v>0</v>
      </c>
      <c r="D22" s="34"/>
      <c r="E22" s="34"/>
      <c r="F22" s="108">
        <f t="shared" si="0"/>
        <v>0</v>
      </c>
      <c r="G22" s="110"/>
      <c r="H22" s="34"/>
      <c r="I22" s="109" t="str">
        <f t="shared" si="1"/>
        <v/>
      </c>
      <c r="J22" s="34"/>
      <c r="K22" s="110"/>
      <c r="L22" s="111">
        <f t="shared" si="2"/>
        <v>0</v>
      </c>
      <c r="M22" s="109" t="str">
        <f t="shared" si="3"/>
        <v/>
      </c>
      <c r="N22" s="37"/>
      <c r="O22" s="62"/>
    </row>
    <row r="23" spans="1:15">
      <c r="A23" s="106" t="s">
        <v>250</v>
      </c>
      <c r="B23" s="107" t="s">
        <v>251</v>
      </c>
      <c r="C23" s="108">
        <f>_xlfn.IFNA(INDEX(CFR20242025_BenchMarkDataReport!$B$3:$CU$87,MATCH($C$2,CFR20242025_BenchMarkDataReport!$B$3:$B$87,0),MATCH(B23,CFR20242025_BenchMarkDataReport!$B$3:$CU$3,0)),0)</f>
        <v>0</v>
      </c>
      <c r="D23" s="34"/>
      <c r="E23" s="34"/>
      <c r="F23" s="108">
        <f t="shared" si="0"/>
        <v>0</v>
      </c>
      <c r="G23" s="110"/>
      <c r="H23" s="34"/>
      <c r="I23" s="109" t="str">
        <f t="shared" si="1"/>
        <v/>
      </c>
      <c r="J23" s="34"/>
      <c r="K23" s="110"/>
      <c r="L23" s="111">
        <f t="shared" si="2"/>
        <v>0</v>
      </c>
      <c r="M23" s="109" t="str">
        <f t="shared" si="3"/>
        <v/>
      </c>
      <c r="N23" s="37"/>
      <c r="O23" s="62"/>
    </row>
    <row r="24" spans="1:15">
      <c r="A24" s="106" t="s">
        <v>9</v>
      </c>
      <c r="B24" s="107" t="s">
        <v>18</v>
      </c>
      <c r="C24" s="108">
        <f>_xlfn.IFNA(INDEX(CFR20242025_BenchMarkDataReport!$B$3:$CU$87,MATCH($C$2,CFR20242025_BenchMarkDataReport!$B$3:$B$87,0),MATCH(B24,CFR20242025_BenchMarkDataReport!$B$3:$CU$3,0)),0)</f>
        <v>0</v>
      </c>
      <c r="D24" s="34"/>
      <c r="E24" s="34"/>
      <c r="F24" s="108">
        <f t="shared" si="0"/>
        <v>0</v>
      </c>
      <c r="G24" s="110"/>
      <c r="H24" s="34"/>
      <c r="I24" s="109" t="str">
        <f t="shared" si="1"/>
        <v/>
      </c>
      <c r="J24" s="34"/>
      <c r="K24" s="110"/>
      <c r="L24" s="111">
        <f t="shared" si="2"/>
        <v>0</v>
      </c>
      <c r="M24" s="109" t="str">
        <f t="shared" si="3"/>
        <v/>
      </c>
      <c r="N24" s="37"/>
      <c r="O24" s="62"/>
    </row>
    <row r="25" spans="1:15">
      <c r="A25" s="106" t="s">
        <v>10</v>
      </c>
      <c r="B25" s="107" t="s">
        <v>19</v>
      </c>
      <c r="C25" s="108">
        <f>_xlfn.IFNA(INDEX(CFR20242025_BenchMarkDataReport!$B$3:$CU$87,MATCH($C$2,CFR20242025_BenchMarkDataReport!$B$3:$B$87,0),MATCH(B25,CFR20242025_BenchMarkDataReport!$B$3:$CU$3,0)),0)</f>
        <v>0</v>
      </c>
      <c r="D25" s="34"/>
      <c r="E25" s="34"/>
      <c r="F25" s="108">
        <f t="shared" si="0"/>
        <v>0</v>
      </c>
      <c r="G25" s="110"/>
      <c r="H25" s="34"/>
      <c r="I25" s="109" t="str">
        <f t="shared" si="1"/>
        <v/>
      </c>
      <c r="J25" s="34"/>
      <c r="K25" s="110"/>
      <c r="L25" s="111">
        <f t="shared" si="2"/>
        <v>0</v>
      </c>
      <c r="M25" s="109" t="str">
        <f t="shared" si="3"/>
        <v/>
      </c>
      <c r="N25" s="37"/>
      <c r="O25" s="62"/>
    </row>
    <row r="26" spans="1:15">
      <c r="A26" s="106" t="s">
        <v>11</v>
      </c>
      <c r="B26" s="107" t="s">
        <v>20</v>
      </c>
      <c r="C26" s="108">
        <f>_xlfn.IFNA(INDEX(CFR20242025_BenchMarkDataReport!$B$3:$CU$87,MATCH($C$2,CFR20242025_BenchMarkDataReport!$B$3:$B$87,0),MATCH(B26,CFR20242025_BenchMarkDataReport!$B$3:$CU$3,0)),0)</f>
        <v>0</v>
      </c>
      <c r="D26" s="34"/>
      <c r="E26" s="34"/>
      <c r="F26" s="108">
        <f t="shared" si="0"/>
        <v>0</v>
      </c>
      <c r="G26" s="110"/>
      <c r="H26" s="34"/>
      <c r="I26" s="109" t="str">
        <f t="shared" si="1"/>
        <v/>
      </c>
      <c r="J26" s="34"/>
      <c r="K26" s="110"/>
      <c r="L26" s="111">
        <f t="shared" si="2"/>
        <v>0</v>
      </c>
      <c r="M26" s="109" t="str">
        <f t="shared" si="3"/>
        <v/>
      </c>
      <c r="N26" s="37"/>
      <c r="O26" s="62"/>
    </row>
    <row r="27" spans="1:15">
      <c r="A27" s="106" t="s">
        <v>12</v>
      </c>
      <c r="B27" s="107" t="s">
        <v>21</v>
      </c>
      <c r="C27" s="108">
        <f>_xlfn.IFNA(INDEX(CFR20242025_BenchMarkDataReport!$B$3:$CU$87,MATCH($C$2,CFR20242025_BenchMarkDataReport!$B$3:$B$87,0),MATCH(B27,CFR20242025_BenchMarkDataReport!$B$3:$CU$3,0)),0)</f>
        <v>0</v>
      </c>
      <c r="D27" s="34"/>
      <c r="E27" s="34"/>
      <c r="F27" s="108">
        <f t="shared" si="0"/>
        <v>0</v>
      </c>
      <c r="G27" s="110"/>
      <c r="H27" s="34"/>
      <c r="I27" s="109" t="str">
        <f t="shared" si="1"/>
        <v/>
      </c>
      <c r="J27" s="34"/>
      <c r="K27" s="110"/>
      <c r="L27" s="111">
        <f t="shared" si="2"/>
        <v>0</v>
      </c>
      <c r="M27" s="109" t="str">
        <f t="shared" si="3"/>
        <v/>
      </c>
      <c r="N27" s="37"/>
      <c r="O27" s="62"/>
    </row>
    <row r="28" spans="1:15">
      <c r="A28" s="106" t="s">
        <v>13</v>
      </c>
      <c r="B28" s="107" t="s">
        <v>22</v>
      </c>
      <c r="C28" s="108">
        <f>_xlfn.IFNA(INDEX(CFR20242025_BenchMarkDataReport!$B$3:$CU$87,MATCH($C$2,CFR20242025_BenchMarkDataReport!$B$3:$B$87,0),MATCH(B28,CFR20242025_BenchMarkDataReport!$B$3:$CU$3,0)),0)</f>
        <v>0</v>
      </c>
      <c r="D28" s="34"/>
      <c r="E28" s="34"/>
      <c r="F28" s="108">
        <f t="shared" si="0"/>
        <v>0</v>
      </c>
      <c r="G28" s="110"/>
      <c r="H28" s="34"/>
      <c r="I28" s="109" t="str">
        <f t="shared" si="1"/>
        <v/>
      </c>
      <c r="J28" s="34"/>
      <c r="K28" s="110"/>
      <c r="L28" s="111">
        <f t="shared" si="2"/>
        <v>0</v>
      </c>
      <c r="M28" s="109" t="str">
        <f t="shared" si="3"/>
        <v/>
      </c>
      <c r="N28" s="37"/>
      <c r="O28" s="62"/>
    </row>
    <row r="29" spans="1:15">
      <c r="A29" s="106" t="s">
        <v>14</v>
      </c>
      <c r="B29" s="107" t="s">
        <v>23</v>
      </c>
      <c r="C29" s="108">
        <f>_xlfn.IFNA(INDEX(CFR20242025_BenchMarkDataReport!$B$3:$CU$87,MATCH($C$2,CFR20242025_BenchMarkDataReport!$B$3:$B$87,0),MATCH(B29,CFR20242025_BenchMarkDataReport!$B$3:$CU$3,0)),0)</f>
        <v>0</v>
      </c>
      <c r="D29" s="34"/>
      <c r="E29" s="34"/>
      <c r="F29" s="108">
        <f t="shared" si="0"/>
        <v>0</v>
      </c>
      <c r="G29" s="110"/>
      <c r="H29" s="34"/>
      <c r="I29" s="109" t="str">
        <f t="shared" si="1"/>
        <v/>
      </c>
      <c r="J29" s="34"/>
      <c r="K29" s="110"/>
      <c r="L29" s="111">
        <f t="shared" si="2"/>
        <v>0</v>
      </c>
      <c r="M29" s="109" t="str">
        <f t="shared" si="3"/>
        <v/>
      </c>
      <c r="N29" s="37"/>
      <c r="O29" s="62"/>
    </row>
    <row r="30" spans="1:15">
      <c r="A30" s="106" t="s">
        <v>98</v>
      </c>
      <c r="B30" s="107" t="s">
        <v>100</v>
      </c>
      <c r="C30" s="108">
        <f>_xlfn.IFNA(INDEX(CFR20242025_BenchMarkDataReport!$B$3:$CU$87,MATCH($C$2,CFR20242025_BenchMarkDataReport!$B$3:$B$87,0),MATCH(B30,CFR20242025_BenchMarkDataReport!$B$3:$CU$3,0)),0)</f>
        <v>0</v>
      </c>
      <c r="D30" s="34"/>
      <c r="E30" s="34"/>
      <c r="F30" s="108">
        <f t="shared" si="0"/>
        <v>0</v>
      </c>
      <c r="G30" s="110"/>
      <c r="H30" s="34"/>
      <c r="I30" s="109" t="str">
        <f t="shared" si="1"/>
        <v/>
      </c>
      <c r="J30" s="34"/>
      <c r="K30" s="110"/>
      <c r="L30" s="111">
        <f t="shared" si="2"/>
        <v>0</v>
      </c>
      <c r="M30" s="109" t="str">
        <f t="shared" si="3"/>
        <v/>
      </c>
      <c r="N30" s="37"/>
      <c r="O30" s="62"/>
    </row>
    <row r="31" spans="1:15">
      <c r="A31" s="106" t="s">
        <v>99</v>
      </c>
      <c r="B31" s="107" t="s">
        <v>101</v>
      </c>
      <c r="C31" s="108">
        <f>_xlfn.IFNA(INDEX(CFR20242025_BenchMarkDataReport!$B$3:$CU$87,MATCH($C$2,CFR20242025_BenchMarkDataReport!$B$3:$B$87,0),MATCH(B31,CFR20242025_BenchMarkDataReport!$B$3:$CU$3,0)),0)</f>
        <v>0</v>
      </c>
      <c r="D31" s="34"/>
      <c r="E31" s="34"/>
      <c r="F31" s="108">
        <f t="shared" si="0"/>
        <v>0</v>
      </c>
      <c r="G31" s="110"/>
      <c r="H31" s="34"/>
      <c r="I31" s="109" t="str">
        <f t="shared" si="1"/>
        <v/>
      </c>
      <c r="J31" s="34"/>
      <c r="K31" s="110"/>
      <c r="L31" s="111">
        <f t="shared" si="2"/>
        <v>0</v>
      </c>
      <c r="M31" s="109" t="str">
        <f t="shared" si="3"/>
        <v/>
      </c>
      <c r="N31" s="37"/>
      <c r="O31" s="62"/>
    </row>
    <row r="32" spans="1:15">
      <c r="A32" s="112" t="s">
        <v>449</v>
      </c>
      <c r="B32" s="113" t="s">
        <v>438</v>
      </c>
      <c r="C32" s="343">
        <v>0</v>
      </c>
      <c r="D32" s="115"/>
      <c r="E32" s="115"/>
      <c r="F32" s="114">
        <f t="shared" si="0"/>
        <v>0</v>
      </c>
      <c r="G32" s="110"/>
      <c r="H32" s="114"/>
      <c r="I32" s="109" t="str">
        <f t="shared" si="1"/>
        <v/>
      </c>
      <c r="J32" s="114"/>
      <c r="K32" s="110"/>
      <c r="L32" s="114">
        <f t="shared" si="2"/>
        <v>0</v>
      </c>
      <c r="M32" s="109" t="str">
        <f t="shared" si="3"/>
        <v/>
      </c>
      <c r="N32" s="116" t="s">
        <v>551</v>
      </c>
      <c r="O32" s="62"/>
    </row>
    <row r="33" spans="1:15" ht="29.4" thickBot="1">
      <c r="A33" s="112" t="s">
        <v>436</v>
      </c>
      <c r="B33" s="113" t="s">
        <v>437</v>
      </c>
      <c r="C33" s="343">
        <v>0</v>
      </c>
      <c r="D33" s="115"/>
      <c r="E33" s="115"/>
      <c r="F33" s="114">
        <f t="shared" si="0"/>
        <v>0</v>
      </c>
      <c r="G33" s="110"/>
      <c r="H33" s="114"/>
      <c r="I33" s="109" t="str">
        <f t="shared" si="1"/>
        <v/>
      </c>
      <c r="J33" s="114"/>
      <c r="K33" s="110"/>
      <c r="L33" s="114">
        <f t="shared" si="2"/>
        <v>0</v>
      </c>
      <c r="M33" s="109" t="str">
        <f t="shared" si="3"/>
        <v/>
      </c>
      <c r="N33" s="116" t="s">
        <v>891</v>
      </c>
      <c r="O33" s="62"/>
    </row>
    <row r="34" spans="1:15" ht="15" thickBot="1">
      <c r="A34" s="119" t="s">
        <v>466</v>
      </c>
      <c r="B34" s="120"/>
      <c r="C34" s="121">
        <f>SUM(C15:C33)</f>
        <v>0</v>
      </c>
      <c r="D34" s="121">
        <f>SUM(D15:D33)</f>
        <v>0</v>
      </c>
      <c r="E34" s="121">
        <f>SUM(E15:E33)</f>
        <v>0</v>
      </c>
      <c r="F34" s="121">
        <f>SUM(F15:F33)</f>
        <v>0</v>
      </c>
      <c r="G34" s="122"/>
      <c r="H34" s="121">
        <f>SUM(H15:H33)</f>
        <v>0</v>
      </c>
      <c r="I34" s="123"/>
      <c r="J34" s="121">
        <f>SUM(J15:J33)</f>
        <v>0</v>
      </c>
      <c r="K34" s="122"/>
      <c r="L34" s="121">
        <f>SUM(L15:L33)</f>
        <v>0</v>
      </c>
      <c r="M34" s="123" t="str">
        <f>IFERROR(IF(AND(F34&lt;&gt;0,J34&lt;&gt;0),L34/F34,""),"")</f>
        <v/>
      </c>
      <c r="N34" s="76"/>
      <c r="O34" s="62"/>
    </row>
    <row r="35" spans="1:15">
      <c r="A35" s="62"/>
      <c r="B35" s="62"/>
      <c r="C35" s="62"/>
      <c r="D35" s="62"/>
      <c r="E35" s="62"/>
      <c r="F35" s="62"/>
      <c r="G35" s="62"/>
      <c r="H35" s="62"/>
      <c r="I35" s="75"/>
      <c r="J35" s="62"/>
      <c r="K35" s="62"/>
      <c r="L35" s="62"/>
      <c r="M35" s="75"/>
      <c r="N35" s="76"/>
      <c r="O35" s="62"/>
    </row>
    <row r="36" spans="1:15" ht="72">
      <c r="A36" s="124" t="s">
        <v>0</v>
      </c>
      <c r="B36" s="78"/>
      <c r="C36" s="125" t="str">
        <f>C12</f>
        <v>2024-25 Submitted Outturn</v>
      </c>
      <c r="D36" s="87" t="str">
        <f>D12</f>
        <v>2025-26 Ratified Budget (As per budget submission)</v>
      </c>
      <c r="E36" s="87" t="str">
        <f>E12</f>
        <v>Mid year virements</v>
      </c>
      <c r="F36" s="87" t="str">
        <f>F12</f>
        <v>2025-26 Q2 Budget</v>
      </c>
      <c r="G36" s="88"/>
      <c r="H36" s="87" t="s">
        <v>431</v>
      </c>
      <c r="I36" s="88"/>
      <c r="J36" s="87" t="s">
        <v>432</v>
      </c>
      <c r="K36" s="88"/>
      <c r="L36" s="89" t="s">
        <v>430</v>
      </c>
      <c r="M36" s="88"/>
      <c r="N36" s="90" t="s">
        <v>1</v>
      </c>
      <c r="O36" s="62"/>
    </row>
    <row r="37" spans="1:15">
      <c r="A37" s="97"/>
      <c r="B37" s="78"/>
      <c r="C37" s="92"/>
      <c r="D37" s="93" t="s">
        <v>303</v>
      </c>
      <c r="E37" s="93" t="s">
        <v>304</v>
      </c>
      <c r="F37" s="93" t="s">
        <v>308</v>
      </c>
      <c r="G37" s="82"/>
      <c r="H37" s="93" t="s">
        <v>433</v>
      </c>
      <c r="I37" s="88"/>
      <c r="J37" s="93" t="s">
        <v>434</v>
      </c>
      <c r="K37" s="94"/>
      <c r="L37" s="95" t="s">
        <v>435</v>
      </c>
      <c r="M37" s="88"/>
      <c r="N37" s="96"/>
      <c r="O37" s="62"/>
    </row>
    <row r="38" spans="1:15">
      <c r="A38" s="97" t="s">
        <v>451</v>
      </c>
      <c r="B38" s="98" t="s">
        <v>2</v>
      </c>
      <c r="C38" s="99" t="s">
        <v>3</v>
      </c>
      <c r="D38" s="100" t="s">
        <v>3</v>
      </c>
      <c r="E38" s="101"/>
      <c r="F38" s="100" t="s">
        <v>3</v>
      </c>
      <c r="G38" s="82"/>
      <c r="H38" s="101" t="s">
        <v>3</v>
      </c>
      <c r="I38" s="102"/>
      <c r="J38" s="101" t="s">
        <v>3</v>
      </c>
      <c r="K38" s="103"/>
      <c r="L38" s="104" t="s">
        <v>3</v>
      </c>
      <c r="M38" s="102"/>
      <c r="N38" s="105"/>
      <c r="O38" s="62"/>
    </row>
    <row r="39" spans="1:15">
      <c r="A39" s="106" t="s">
        <v>25</v>
      </c>
      <c r="B39" s="107" t="s">
        <v>26</v>
      </c>
      <c r="C39" s="108">
        <f>_xlfn.IFNA(INDEX(CFR20242025_BenchMarkDataReport!$B$3:$CU$87,MATCH($C$2,CFR20242025_BenchMarkDataReport!$B$3:$B$87,0),MATCH(B39,CFR20242025_BenchMarkDataReport!$B$3:$CU$3,0)),0)</f>
        <v>0</v>
      </c>
      <c r="D39" s="34"/>
      <c r="E39" s="34"/>
      <c r="F39" s="126">
        <f>IFERROR(D39+E39,"")</f>
        <v>0</v>
      </c>
      <c r="G39" s="110"/>
      <c r="H39" s="34"/>
      <c r="I39" s="109" t="str">
        <f t="shared" ref="I39:I77" si="4">IFERROR(IF(OR(F39&lt;&gt;0,H39&lt;&gt;0),H39/F39,""),"")</f>
        <v/>
      </c>
      <c r="J39" s="34"/>
      <c r="K39" s="110"/>
      <c r="L39" s="127">
        <f>IFERROR(F39-J39,"")</f>
        <v>0</v>
      </c>
      <c r="M39" s="109" t="str">
        <f t="shared" ref="M39:M53" si="5">IFERROR(IF(OR(F39&lt;&gt;0,J39&lt;&gt;0),L39/F39,""),"")</f>
        <v/>
      </c>
      <c r="N39" s="38"/>
      <c r="O39" s="62"/>
    </row>
    <row r="40" spans="1:15">
      <c r="A40" s="106" t="s">
        <v>27</v>
      </c>
      <c r="B40" s="107" t="s">
        <v>28</v>
      </c>
      <c r="C40" s="108">
        <f>_xlfn.IFNA(INDEX(CFR20242025_BenchMarkDataReport!$B$3:$CU$87,MATCH($C$2,CFR20242025_BenchMarkDataReport!$B$3:$B$87,0),MATCH(B40,CFR20242025_BenchMarkDataReport!$B$3:$CU$3,0)),0)</f>
        <v>0</v>
      </c>
      <c r="D40" s="34"/>
      <c r="E40" s="34"/>
      <c r="F40" s="126">
        <f t="shared" ref="F40:F77" si="6">IFERROR(D40+E40,"")</f>
        <v>0</v>
      </c>
      <c r="G40" s="110"/>
      <c r="H40" s="34"/>
      <c r="I40" s="109" t="str">
        <f t="shared" si="4"/>
        <v/>
      </c>
      <c r="J40" s="34"/>
      <c r="K40" s="110"/>
      <c r="L40" s="127">
        <f t="shared" ref="L40:L77" si="7">IFERROR(F40-J40,"")</f>
        <v>0</v>
      </c>
      <c r="M40" s="109" t="str">
        <f t="shared" si="5"/>
        <v/>
      </c>
      <c r="N40" s="38"/>
      <c r="O40" s="62"/>
    </row>
    <row r="41" spans="1:15">
      <c r="A41" s="106" t="s">
        <v>29</v>
      </c>
      <c r="B41" s="107" t="s">
        <v>30</v>
      </c>
      <c r="C41" s="108">
        <f>_xlfn.IFNA(INDEX(CFR20242025_BenchMarkDataReport!$B$3:$CU$87,MATCH($C$2,CFR20242025_BenchMarkDataReport!$B$3:$B$87,0),MATCH(B41,CFR20242025_BenchMarkDataReport!$B$3:$CU$3,0)),0)</f>
        <v>0</v>
      </c>
      <c r="D41" s="34"/>
      <c r="E41" s="34"/>
      <c r="F41" s="126">
        <f t="shared" si="6"/>
        <v>0</v>
      </c>
      <c r="G41" s="110"/>
      <c r="H41" s="34"/>
      <c r="I41" s="109" t="str">
        <f t="shared" si="4"/>
        <v/>
      </c>
      <c r="J41" s="34"/>
      <c r="K41" s="110"/>
      <c r="L41" s="127">
        <f t="shared" si="7"/>
        <v>0</v>
      </c>
      <c r="M41" s="109" t="str">
        <f t="shared" si="5"/>
        <v/>
      </c>
      <c r="N41" s="38"/>
      <c r="O41" s="62"/>
    </row>
    <row r="42" spans="1:15">
      <c r="A42" s="106" t="s">
        <v>31</v>
      </c>
      <c r="B42" s="107" t="s">
        <v>32</v>
      </c>
      <c r="C42" s="108">
        <f>_xlfn.IFNA(INDEX(CFR20242025_BenchMarkDataReport!$B$3:$CU$87,MATCH($C$2,CFR20242025_BenchMarkDataReport!$B$3:$B$87,0),MATCH(B42,CFR20242025_BenchMarkDataReport!$B$3:$CU$3,0)),0)</f>
        <v>0</v>
      </c>
      <c r="D42" s="34"/>
      <c r="E42" s="34"/>
      <c r="F42" s="126">
        <f t="shared" si="6"/>
        <v>0</v>
      </c>
      <c r="G42" s="110"/>
      <c r="H42" s="34"/>
      <c r="I42" s="109" t="str">
        <f t="shared" si="4"/>
        <v/>
      </c>
      <c r="J42" s="34"/>
      <c r="K42" s="110"/>
      <c r="L42" s="127">
        <f t="shared" si="7"/>
        <v>0</v>
      </c>
      <c r="M42" s="109" t="str">
        <f t="shared" si="5"/>
        <v/>
      </c>
      <c r="N42" s="38"/>
      <c r="O42" s="62"/>
    </row>
    <row r="43" spans="1:15">
      <c r="A43" s="106" t="s">
        <v>33</v>
      </c>
      <c r="B43" s="107" t="s">
        <v>34</v>
      </c>
      <c r="C43" s="108">
        <f>_xlfn.IFNA(INDEX(CFR20242025_BenchMarkDataReport!$B$3:$CU$87,MATCH($C$2,CFR20242025_BenchMarkDataReport!$B$3:$B$87,0),MATCH(B43,CFR20242025_BenchMarkDataReport!$B$3:$CU$3,0)),0)</f>
        <v>0</v>
      </c>
      <c r="D43" s="34"/>
      <c r="E43" s="34"/>
      <c r="F43" s="126">
        <f t="shared" si="6"/>
        <v>0</v>
      </c>
      <c r="G43" s="110"/>
      <c r="H43" s="34"/>
      <c r="I43" s="109" t="str">
        <f t="shared" si="4"/>
        <v/>
      </c>
      <c r="J43" s="34"/>
      <c r="K43" s="110"/>
      <c r="L43" s="127">
        <f t="shared" si="7"/>
        <v>0</v>
      </c>
      <c r="M43" s="109" t="str">
        <f t="shared" si="5"/>
        <v/>
      </c>
      <c r="N43" s="38"/>
      <c r="O43" s="62"/>
    </row>
    <row r="44" spans="1:15">
      <c r="A44" s="106" t="s">
        <v>35</v>
      </c>
      <c r="B44" s="107" t="s">
        <v>36</v>
      </c>
      <c r="C44" s="108">
        <f>_xlfn.IFNA(INDEX(CFR20242025_BenchMarkDataReport!$B$3:$CU$87,MATCH($C$2,CFR20242025_BenchMarkDataReport!$B$3:$B$87,0),MATCH(B44,CFR20242025_BenchMarkDataReport!$B$3:$CU$3,0)),0)</f>
        <v>0</v>
      </c>
      <c r="D44" s="34"/>
      <c r="E44" s="34"/>
      <c r="F44" s="126">
        <f t="shared" si="6"/>
        <v>0</v>
      </c>
      <c r="G44" s="110"/>
      <c r="H44" s="34"/>
      <c r="I44" s="109" t="str">
        <f t="shared" si="4"/>
        <v/>
      </c>
      <c r="J44" s="34"/>
      <c r="K44" s="110"/>
      <c r="L44" s="127">
        <f t="shared" si="7"/>
        <v>0</v>
      </c>
      <c r="M44" s="109" t="str">
        <f t="shared" si="5"/>
        <v/>
      </c>
      <c r="N44" s="38"/>
      <c r="O44" s="62"/>
    </row>
    <row r="45" spans="1:15">
      <c r="A45" s="106" t="s">
        <v>37</v>
      </c>
      <c r="B45" s="107" t="s">
        <v>38</v>
      </c>
      <c r="C45" s="108">
        <f>_xlfn.IFNA(INDEX(CFR20242025_BenchMarkDataReport!$B$3:$CU$87,MATCH($C$2,CFR20242025_BenchMarkDataReport!$B$3:$B$87,0),MATCH(B45,CFR20242025_BenchMarkDataReport!$B$3:$CU$3,0)),0)</f>
        <v>0</v>
      </c>
      <c r="D45" s="34"/>
      <c r="E45" s="34"/>
      <c r="F45" s="126">
        <f t="shared" si="6"/>
        <v>0</v>
      </c>
      <c r="G45" s="110"/>
      <c r="H45" s="34"/>
      <c r="I45" s="109" t="str">
        <f t="shared" si="4"/>
        <v/>
      </c>
      <c r="J45" s="34"/>
      <c r="K45" s="110"/>
      <c r="L45" s="127">
        <f t="shared" si="7"/>
        <v>0</v>
      </c>
      <c r="M45" s="109" t="str">
        <f t="shared" si="5"/>
        <v/>
      </c>
      <c r="N45" s="38"/>
      <c r="O45" s="62"/>
    </row>
    <row r="46" spans="1:15">
      <c r="A46" s="106" t="s">
        <v>39</v>
      </c>
      <c r="B46" s="107" t="s">
        <v>40</v>
      </c>
      <c r="C46" s="108">
        <f>_xlfn.IFNA(INDEX(CFR20242025_BenchMarkDataReport!$B$3:$CU$87,MATCH($C$2,CFR20242025_BenchMarkDataReport!$B$3:$B$87,0),MATCH(B46,CFR20242025_BenchMarkDataReport!$B$3:$CU$3,0)),0)</f>
        <v>0</v>
      </c>
      <c r="D46" s="34"/>
      <c r="E46" s="34"/>
      <c r="F46" s="126">
        <f t="shared" si="6"/>
        <v>0</v>
      </c>
      <c r="G46" s="110"/>
      <c r="H46" s="34"/>
      <c r="I46" s="109" t="str">
        <f t="shared" si="4"/>
        <v/>
      </c>
      <c r="J46" s="34"/>
      <c r="K46" s="110"/>
      <c r="L46" s="127">
        <f t="shared" si="7"/>
        <v>0</v>
      </c>
      <c r="M46" s="109" t="str">
        <f t="shared" si="5"/>
        <v/>
      </c>
      <c r="N46" s="38"/>
      <c r="O46" s="62"/>
    </row>
    <row r="47" spans="1:15">
      <c r="A47" s="106" t="s">
        <v>41</v>
      </c>
      <c r="B47" s="107" t="s">
        <v>42</v>
      </c>
      <c r="C47" s="108">
        <f>_xlfn.IFNA(INDEX(CFR20242025_BenchMarkDataReport!$B$3:$CU$87,MATCH($C$2,CFR20242025_BenchMarkDataReport!$B$3:$B$87,0),MATCH(B47,CFR20242025_BenchMarkDataReport!$B$3:$CU$3,0)),0)</f>
        <v>0</v>
      </c>
      <c r="D47" s="34"/>
      <c r="E47" s="34"/>
      <c r="F47" s="126">
        <f t="shared" si="6"/>
        <v>0</v>
      </c>
      <c r="G47" s="110"/>
      <c r="H47" s="34"/>
      <c r="I47" s="109" t="str">
        <f t="shared" si="4"/>
        <v/>
      </c>
      <c r="J47" s="34"/>
      <c r="K47" s="110"/>
      <c r="L47" s="127">
        <f t="shared" si="7"/>
        <v>0</v>
      </c>
      <c r="M47" s="109" t="str">
        <f t="shared" si="5"/>
        <v/>
      </c>
      <c r="N47" s="38"/>
      <c r="O47" s="62"/>
    </row>
    <row r="48" spans="1:15">
      <c r="A48" s="106" t="s">
        <v>43</v>
      </c>
      <c r="B48" s="107" t="s">
        <v>44</v>
      </c>
      <c r="C48" s="108">
        <f>_xlfn.IFNA(INDEX(CFR20242025_BenchMarkDataReport!$B$3:$CU$87,MATCH($C$2,CFR20242025_BenchMarkDataReport!$B$3:$B$87,0),MATCH(B48,CFR20242025_BenchMarkDataReport!$B$3:$CU$3,0)),0)</f>
        <v>0</v>
      </c>
      <c r="D48" s="34"/>
      <c r="E48" s="34"/>
      <c r="F48" s="126">
        <f t="shared" si="6"/>
        <v>0</v>
      </c>
      <c r="G48" s="110"/>
      <c r="H48" s="34"/>
      <c r="I48" s="109" t="str">
        <f t="shared" si="4"/>
        <v/>
      </c>
      <c r="J48" s="34"/>
      <c r="K48" s="110"/>
      <c r="L48" s="127">
        <f t="shared" si="7"/>
        <v>0</v>
      </c>
      <c r="M48" s="109" t="str">
        <f t="shared" si="5"/>
        <v/>
      </c>
      <c r="N48" s="38"/>
      <c r="O48" s="62"/>
    </row>
    <row r="49" spans="1:15">
      <c r="A49" s="106" t="s">
        <v>45</v>
      </c>
      <c r="B49" s="107" t="s">
        <v>46</v>
      </c>
      <c r="C49" s="108">
        <f>_xlfn.IFNA(INDEX(CFR20242025_BenchMarkDataReport!$B$3:$CU$87,MATCH($C$2,CFR20242025_BenchMarkDataReport!$B$3:$B$87,0),MATCH(B49,CFR20242025_BenchMarkDataReport!$B$3:$CU$3,0)),0)</f>
        <v>0</v>
      </c>
      <c r="D49" s="34"/>
      <c r="E49" s="34"/>
      <c r="F49" s="126">
        <f t="shared" si="6"/>
        <v>0</v>
      </c>
      <c r="G49" s="110"/>
      <c r="H49" s="34"/>
      <c r="I49" s="109" t="str">
        <f t="shared" si="4"/>
        <v/>
      </c>
      <c r="J49" s="34"/>
      <c r="K49" s="110"/>
      <c r="L49" s="127">
        <f t="shared" si="7"/>
        <v>0</v>
      </c>
      <c r="M49" s="109" t="str">
        <f t="shared" si="5"/>
        <v/>
      </c>
      <c r="N49" s="38"/>
      <c r="O49" s="62"/>
    </row>
    <row r="50" spans="1:15">
      <c r="A50" s="106" t="s">
        <v>47</v>
      </c>
      <c r="B50" s="107" t="s">
        <v>48</v>
      </c>
      <c r="C50" s="108">
        <f>_xlfn.IFNA(INDEX(CFR20242025_BenchMarkDataReport!$B$3:$CU$87,MATCH($C$2,CFR20242025_BenchMarkDataReport!$B$3:$B$87,0),MATCH(B50,CFR20242025_BenchMarkDataReport!$B$3:$CU$3,0)),0)</f>
        <v>0</v>
      </c>
      <c r="D50" s="34"/>
      <c r="E50" s="34"/>
      <c r="F50" s="126">
        <f t="shared" si="6"/>
        <v>0</v>
      </c>
      <c r="G50" s="110"/>
      <c r="H50" s="34"/>
      <c r="I50" s="109" t="str">
        <f t="shared" si="4"/>
        <v/>
      </c>
      <c r="J50" s="34"/>
      <c r="K50" s="110"/>
      <c r="L50" s="127">
        <f t="shared" si="7"/>
        <v>0</v>
      </c>
      <c r="M50" s="109" t="str">
        <f t="shared" si="5"/>
        <v/>
      </c>
      <c r="N50" s="38"/>
      <c r="O50" s="62"/>
    </row>
    <row r="51" spans="1:15">
      <c r="A51" s="106" t="s">
        <v>49</v>
      </c>
      <c r="B51" s="107" t="s">
        <v>50</v>
      </c>
      <c r="C51" s="108">
        <f>_xlfn.IFNA(INDEX(CFR20242025_BenchMarkDataReport!$B$3:$CU$87,MATCH($C$2,CFR20242025_BenchMarkDataReport!$B$3:$B$87,0),MATCH(B51,CFR20242025_BenchMarkDataReport!$B$3:$CU$3,0)),0)</f>
        <v>0</v>
      </c>
      <c r="D51" s="34"/>
      <c r="E51" s="34"/>
      <c r="F51" s="126">
        <f t="shared" si="6"/>
        <v>0</v>
      </c>
      <c r="G51" s="110"/>
      <c r="H51" s="34"/>
      <c r="I51" s="109" t="str">
        <f t="shared" si="4"/>
        <v/>
      </c>
      <c r="J51" s="34"/>
      <c r="K51" s="110"/>
      <c r="L51" s="127">
        <f t="shared" si="7"/>
        <v>0</v>
      </c>
      <c r="M51" s="109" t="str">
        <f t="shared" si="5"/>
        <v/>
      </c>
      <c r="N51" s="38"/>
      <c r="O51" s="62"/>
    </row>
    <row r="52" spans="1:15">
      <c r="A52" s="106" t="s">
        <v>51</v>
      </c>
      <c r="B52" s="107" t="s">
        <v>52</v>
      </c>
      <c r="C52" s="108">
        <f>_xlfn.IFNA(INDEX(CFR20242025_BenchMarkDataReport!$B$3:$CU$87,MATCH($C$2,CFR20242025_BenchMarkDataReport!$B$3:$B$87,0),MATCH(B52,CFR20242025_BenchMarkDataReport!$B$3:$CU$3,0)),0)</f>
        <v>0</v>
      </c>
      <c r="D52" s="34"/>
      <c r="E52" s="34"/>
      <c r="F52" s="126">
        <f t="shared" si="6"/>
        <v>0</v>
      </c>
      <c r="G52" s="110"/>
      <c r="H52" s="34"/>
      <c r="I52" s="109" t="str">
        <f t="shared" si="4"/>
        <v/>
      </c>
      <c r="J52" s="34"/>
      <c r="K52" s="110"/>
      <c r="L52" s="127">
        <f t="shared" si="7"/>
        <v>0</v>
      </c>
      <c r="M52" s="109" t="str">
        <f t="shared" si="5"/>
        <v/>
      </c>
      <c r="N52" s="38"/>
      <c r="O52" s="62"/>
    </row>
    <row r="53" spans="1:15">
      <c r="A53" s="106" t="s">
        <v>53</v>
      </c>
      <c r="B53" s="107" t="s">
        <v>54</v>
      </c>
      <c r="C53" s="108">
        <f>_xlfn.IFNA(INDEX(CFR20242025_BenchMarkDataReport!$B$3:$CU$87,MATCH($C$2,CFR20242025_BenchMarkDataReport!$B$3:$B$87,0),MATCH(B53,CFR20242025_BenchMarkDataReport!$B$3:$CU$3,0)),0)</f>
        <v>0</v>
      </c>
      <c r="D53" s="34"/>
      <c r="E53" s="34"/>
      <c r="F53" s="126">
        <f t="shared" si="6"/>
        <v>0</v>
      </c>
      <c r="G53" s="110"/>
      <c r="H53" s="34"/>
      <c r="I53" s="109" t="str">
        <f t="shared" si="4"/>
        <v/>
      </c>
      <c r="J53" s="34"/>
      <c r="K53" s="110"/>
      <c r="L53" s="127">
        <f t="shared" si="7"/>
        <v>0</v>
      </c>
      <c r="M53" s="109" t="str">
        <f t="shared" si="5"/>
        <v/>
      </c>
      <c r="N53" s="38"/>
      <c r="O53" s="62"/>
    </row>
    <row r="54" spans="1:15">
      <c r="A54" s="106" t="s">
        <v>55</v>
      </c>
      <c r="B54" s="107" t="s">
        <v>56</v>
      </c>
      <c r="C54" s="108">
        <f>_xlfn.IFNA(INDEX(CFR20242025_BenchMarkDataReport!$B$3:$CU$87,MATCH($C$2,CFR20242025_BenchMarkDataReport!$B$3:$B$87,0),MATCH(B54,CFR20242025_BenchMarkDataReport!$B$3:$CU$3,0)),0)</f>
        <v>0</v>
      </c>
      <c r="D54" s="34"/>
      <c r="E54" s="34"/>
      <c r="F54" s="126">
        <f t="shared" si="6"/>
        <v>0</v>
      </c>
      <c r="G54" s="110"/>
      <c r="H54" s="34"/>
      <c r="I54" s="109" t="str">
        <f t="shared" si="4"/>
        <v/>
      </c>
      <c r="J54" s="34"/>
      <c r="K54" s="110"/>
      <c r="L54" s="127">
        <f t="shared" si="7"/>
        <v>0</v>
      </c>
      <c r="M54" s="109" t="str">
        <f t="shared" ref="M54:M75" si="8">IFERROR(IF(OR(F54&lt;&gt;0,J54&lt;&gt;0),L54/F54,""),"")</f>
        <v/>
      </c>
      <c r="N54" s="38"/>
      <c r="O54" s="62"/>
    </row>
    <row r="55" spans="1:15">
      <c r="A55" s="106" t="s">
        <v>57</v>
      </c>
      <c r="B55" s="107" t="s">
        <v>58</v>
      </c>
      <c r="C55" s="108">
        <f>_xlfn.IFNA(INDEX(CFR20242025_BenchMarkDataReport!$B$3:$CU$87,MATCH($C$2,CFR20242025_BenchMarkDataReport!$B$3:$B$87,0),MATCH(B55,CFR20242025_BenchMarkDataReport!$B$3:$CU$3,0)),0)</f>
        <v>0</v>
      </c>
      <c r="D55" s="34"/>
      <c r="E55" s="34"/>
      <c r="F55" s="126">
        <f t="shared" si="6"/>
        <v>0</v>
      </c>
      <c r="G55" s="110"/>
      <c r="H55" s="34"/>
      <c r="I55" s="109" t="str">
        <f t="shared" si="4"/>
        <v/>
      </c>
      <c r="J55" s="34"/>
      <c r="K55" s="110"/>
      <c r="L55" s="127">
        <f t="shared" si="7"/>
        <v>0</v>
      </c>
      <c r="M55" s="109" t="str">
        <f t="shared" si="8"/>
        <v/>
      </c>
      <c r="N55" s="38"/>
      <c r="O55" s="62"/>
    </row>
    <row r="56" spans="1:15">
      <c r="A56" s="106" t="s">
        <v>59</v>
      </c>
      <c r="B56" s="107" t="s">
        <v>60</v>
      </c>
      <c r="C56" s="108">
        <f>_xlfn.IFNA(INDEX(CFR20242025_BenchMarkDataReport!$B$3:$CU$87,MATCH($C$2,CFR20242025_BenchMarkDataReport!$B$3:$B$87,0),MATCH(B56,CFR20242025_BenchMarkDataReport!$B$3:$CU$3,0)),0)</f>
        <v>0</v>
      </c>
      <c r="D56" s="34"/>
      <c r="E56" s="34"/>
      <c r="F56" s="126">
        <f t="shared" si="6"/>
        <v>0</v>
      </c>
      <c r="G56" s="110"/>
      <c r="H56" s="34"/>
      <c r="I56" s="109" t="str">
        <f t="shared" si="4"/>
        <v/>
      </c>
      <c r="J56" s="34"/>
      <c r="K56" s="110"/>
      <c r="L56" s="127">
        <f t="shared" si="7"/>
        <v>0</v>
      </c>
      <c r="M56" s="109" t="str">
        <f t="shared" si="8"/>
        <v/>
      </c>
      <c r="N56" s="38"/>
      <c r="O56" s="62"/>
    </row>
    <row r="57" spans="1:15">
      <c r="A57" s="106" t="s">
        <v>61</v>
      </c>
      <c r="B57" s="107" t="s">
        <v>62</v>
      </c>
      <c r="C57" s="108">
        <f>_xlfn.IFNA(INDEX(CFR20242025_BenchMarkDataReport!$B$3:$CU$87,MATCH($C$2,CFR20242025_BenchMarkDataReport!$B$3:$B$87,0),MATCH(B57,CFR20242025_BenchMarkDataReport!$B$3:$CU$3,0)),0)</f>
        <v>0</v>
      </c>
      <c r="D57" s="34"/>
      <c r="E57" s="34"/>
      <c r="F57" s="126">
        <f t="shared" si="6"/>
        <v>0</v>
      </c>
      <c r="G57" s="110"/>
      <c r="H57" s="34"/>
      <c r="I57" s="109" t="str">
        <f t="shared" si="4"/>
        <v/>
      </c>
      <c r="J57" s="34"/>
      <c r="K57" s="110"/>
      <c r="L57" s="127">
        <f t="shared" si="7"/>
        <v>0</v>
      </c>
      <c r="M57" s="109" t="str">
        <f t="shared" si="8"/>
        <v/>
      </c>
      <c r="N57" s="38"/>
      <c r="O57" s="62"/>
    </row>
    <row r="58" spans="1:15">
      <c r="A58" s="106" t="s">
        <v>536</v>
      </c>
      <c r="B58" s="107" t="s">
        <v>454</v>
      </c>
      <c r="C58" s="108">
        <f>_xlfn.IFNA(INDEX(CFR20242025_BenchMarkDataReport!$B$3:$CU$87,MATCH($C$2,CFR20242025_BenchMarkDataReport!$B$3:$B$87,0),MATCH(B58,CFR20242025_BenchMarkDataReport!$B$3:$CU$3,0)),0)</f>
        <v>0</v>
      </c>
      <c r="D58" s="34"/>
      <c r="E58" s="34"/>
      <c r="F58" s="126">
        <f t="shared" si="6"/>
        <v>0</v>
      </c>
      <c r="G58" s="110"/>
      <c r="H58" s="34"/>
      <c r="I58" s="109" t="str">
        <f t="shared" si="4"/>
        <v/>
      </c>
      <c r="J58" s="34"/>
      <c r="K58" s="110"/>
      <c r="L58" s="127">
        <f t="shared" si="7"/>
        <v>0</v>
      </c>
      <c r="M58" s="109" t="str">
        <f t="shared" si="8"/>
        <v/>
      </c>
      <c r="N58" s="38"/>
      <c r="O58" s="62"/>
    </row>
    <row r="59" spans="1:15">
      <c r="A59" s="106" t="s">
        <v>537</v>
      </c>
      <c r="B59" s="107" t="s">
        <v>455</v>
      </c>
      <c r="C59" s="108">
        <f>_xlfn.IFNA(INDEX(CFR20242025_BenchMarkDataReport!$B$3:$CU$87,MATCH($C$2,CFR20242025_BenchMarkDataReport!$B$3:$B$87,0),MATCH(B59,CFR20242025_BenchMarkDataReport!$B$3:$CU$3,0)),0)</f>
        <v>0</v>
      </c>
      <c r="D59" s="34"/>
      <c r="E59" s="34"/>
      <c r="F59" s="126">
        <f t="shared" si="6"/>
        <v>0</v>
      </c>
      <c r="G59" s="110"/>
      <c r="H59" s="34"/>
      <c r="I59" s="109" t="str">
        <f t="shared" si="4"/>
        <v/>
      </c>
      <c r="J59" s="34"/>
      <c r="K59" s="110"/>
      <c r="L59" s="127">
        <f t="shared" si="7"/>
        <v>0</v>
      </c>
      <c r="M59" s="109" t="str">
        <f t="shared" si="8"/>
        <v/>
      </c>
      <c r="N59" s="38"/>
      <c r="O59" s="62"/>
    </row>
    <row r="60" spans="1:15">
      <c r="A60" s="106" t="s">
        <v>538</v>
      </c>
      <c r="B60" s="107" t="s">
        <v>456</v>
      </c>
      <c r="C60" s="108">
        <f>_xlfn.IFNA(INDEX(CFR20242025_BenchMarkDataReport!$B$3:$CU$87,MATCH($C$2,CFR20242025_BenchMarkDataReport!$B$3:$B$87,0),MATCH(B60,CFR20242025_BenchMarkDataReport!$B$3:$CU$3,0)),0)</f>
        <v>0</v>
      </c>
      <c r="D60" s="34"/>
      <c r="E60" s="34"/>
      <c r="F60" s="126">
        <f t="shared" si="6"/>
        <v>0</v>
      </c>
      <c r="G60" s="110"/>
      <c r="H60" s="34"/>
      <c r="I60" s="109" t="str">
        <f t="shared" si="4"/>
        <v/>
      </c>
      <c r="J60" s="34"/>
      <c r="K60" s="110"/>
      <c r="L60" s="127">
        <f t="shared" si="7"/>
        <v>0</v>
      </c>
      <c r="M60" s="109" t="str">
        <f t="shared" si="8"/>
        <v/>
      </c>
      <c r="N60" s="38"/>
      <c r="O60" s="62"/>
    </row>
    <row r="61" spans="1:15">
      <c r="A61" s="106" t="s">
        <v>539</v>
      </c>
      <c r="B61" s="107" t="s">
        <v>457</v>
      </c>
      <c r="C61" s="108">
        <f>_xlfn.IFNA(INDEX(CFR20242025_BenchMarkDataReport!$B$3:$CU$87,MATCH($C$2,CFR20242025_BenchMarkDataReport!$B$3:$B$87,0),MATCH(B61,CFR20242025_BenchMarkDataReport!$B$3:$CU$3,0)),0)</f>
        <v>0</v>
      </c>
      <c r="D61" s="34"/>
      <c r="E61" s="34"/>
      <c r="F61" s="126">
        <f t="shared" si="6"/>
        <v>0</v>
      </c>
      <c r="G61" s="110"/>
      <c r="H61" s="34"/>
      <c r="I61" s="109" t="str">
        <f t="shared" si="4"/>
        <v/>
      </c>
      <c r="J61" s="34"/>
      <c r="K61" s="110"/>
      <c r="L61" s="127">
        <f t="shared" si="7"/>
        <v>0</v>
      </c>
      <c r="M61" s="109" t="str">
        <f t="shared" si="8"/>
        <v/>
      </c>
      <c r="N61" s="38"/>
      <c r="O61" s="62"/>
    </row>
    <row r="62" spans="1:15">
      <c r="A62" s="106" t="s">
        <v>540</v>
      </c>
      <c r="B62" s="107" t="s">
        <v>458</v>
      </c>
      <c r="C62" s="108">
        <f>_xlfn.IFNA(INDEX(CFR20242025_BenchMarkDataReport!$B$3:$CU$87,MATCH($C$2,CFR20242025_BenchMarkDataReport!$B$3:$B$87,0),MATCH(B62,CFR20242025_BenchMarkDataReport!$B$3:$CU$3,0)),0)</f>
        <v>0</v>
      </c>
      <c r="D62" s="34"/>
      <c r="E62" s="34"/>
      <c r="F62" s="126">
        <f t="shared" si="6"/>
        <v>0</v>
      </c>
      <c r="G62" s="110"/>
      <c r="H62" s="34"/>
      <c r="I62" s="109" t="str">
        <f t="shared" si="4"/>
        <v/>
      </c>
      <c r="J62" s="34"/>
      <c r="K62" s="110"/>
      <c r="L62" s="127">
        <f t="shared" si="7"/>
        <v>0</v>
      </c>
      <c r="M62" s="109" t="str">
        <f t="shared" si="8"/>
        <v/>
      </c>
      <c r="N62" s="38"/>
      <c r="O62" s="62"/>
    </row>
    <row r="63" spans="1:15">
      <c r="A63" s="106" t="s">
        <v>541</v>
      </c>
      <c r="B63" s="107" t="s">
        <v>459</v>
      </c>
      <c r="C63" s="108">
        <f>_xlfn.IFNA(INDEX(CFR20242025_BenchMarkDataReport!$B$3:$CU$87,MATCH($C$2,CFR20242025_BenchMarkDataReport!$B$3:$B$87,0),MATCH(B63,CFR20242025_BenchMarkDataReport!$B$3:$CU$3,0)),0)</f>
        <v>0</v>
      </c>
      <c r="D63" s="34"/>
      <c r="E63" s="34"/>
      <c r="F63" s="126">
        <f t="shared" si="6"/>
        <v>0</v>
      </c>
      <c r="G63" s="110"/>
      <c r="H63" s="34"/>
      <c r="I63" s="109" t="str">
        <f t="shared" si="4"/>
        <v/>
      </c>
      <c r="J63" s="34"/>
      <c r="K63" s="110"/>
      <c r="L63" s="127">
        <f t="shared" si="7"/>
        <v>0</v>
      </c>
      <c r="M63" s="109" t="str">
        <f t="shared" si="8"/>
        <v/>
      </c>
      <c r="N63" s="38"/>
      <c r="O63" s="62"/>
    </row>
    <row r="64" spans="1:15">
      <c r="A64" s="106" t="s">
        <v>542</v>
      </c>
      <c r="B64" s="107" t="s">
        <v>460</v>
      </c>
      <c r="C64" s="108">
        <f>_xlfn.IFNA(INDEX(CFR20242025_BenchMarkDataReport!$B$3:$CU$87,MATCH($C$2,CFR20242025_BenchMarkDataReport!$B$3:$B$87,0),MATCH(B64,CFR20242025_BenchMarkDataReport!$B$3:$CU$3,0)),0)</f>
        <v>0</v>
      </c>
      <c r="D64" s="34"/>
      <c r="E64" s="34"/>
      <c r="F64" s="126">
        <f t="shared" si="6"/>
        <v>0</v>
      </c>
      <c r="G64" s="110"/>
      <c r="H64" s="34"/>
      <c r="I64" s="109" t="str">
        <f t="shared" si="4"/>
        <v/>
      </c>
      <c r="J64" s="34"/>
      <c r="K64" s="110"/>
      <c r="L64" s="127">
        <f t="shared" si="7"/>
        <v>0</v>
      </c>
      <c r="M64" s="109" t="str">
        <f t="shared" si="8"/>
        <v/>
      </c>
      <c r="N64" s="38"/>
      <c r="O64" s="62"/>
    </row>
    <row r="65" spans="1:15">
      <c r="A65" s="106" t="s">
        <v>64</v>
      </c>
      <c r="B65" s="107" t="s">
        <v>65</v>
      </c>
      <c r="C65" s="108">
        <f>_xlfn.IFNA(INDEX(CFR20242025_BenchMarkDataReport!$B$3:$CU$87,MATCH($C$2,CFR20242025_BenchMarkDataReport!$B$3:$B$87,0),MATCH(B65,CFR20242025_BenchMarkDataReport!$B$3:$CU$3,0)),0)</f>
        <v>0</v>
      </c>
      <c r="D65" s="34"/>
      <c r="E65" s="34"/>
      <c r="F65" s="126">
        <f t="shared" si="6"/>
        <v>0</v>
      </c>
      <c r="G65" s="110"/>
      <c r="H65" s="34"/>
      <c r="I65" s="109" t="str">
        <f t="shared" si="4"/>
        <v/>
      </c>
      <c r="J65" s="34"/>
      <c r="K65" s="110"/>
      <c r="L65" s="127">
        <f t="shared" si="7"/>
        <v>0</v>
      </c>
      <c r="M65" s="109" t="str">
        <f t="shared" si="8"/>
        <v/>
      </c>
      <c r="N65" s="38"/>
      <c r="O65" s="62"/>
    </row>
    <row r="66" spans="1:15">
      <c r="A66" s="106" t="s">
        <v>66</v>
      </c>
      <c r="B66" s="107" t="s">
        <v>67</v>
      </c>
      <c r="C66" s="108">
        <f>_xlfn.IFNA(INDEX(CFR20242025_BenchMarkDataReport!$B$3:$CU$87,MATCH($C$2,CFR20242025_BenchMarkDataReport!$B$3:$B$87,0),MATCH(B66,CFR20242025_BenchMarkDataReport!$B$3:$CU$3,0)),0)</f>
        <v>0</v>
      </c>
      <c r="D66" s="34"/>
      <c r="E66" s="34"/>
      <c r="F66" s="126">
        <f t="shared" si="6"/>
        <v>0</v>
      </c>
      <c r="G66" s="110"/>
      <c r="H66" s="34"/>
      <c r="I66" s="109" t="str">
        <f t="shared" si="4"/>
        <v/>
      </c>
      <c r="J66" s="34"/>
      <c r="K66" s="110"/>
      <c r="L66" s="127">
        <f t="shared" si="7"/>
        <v>0</v>
      </c>
      <c r="M66" s="109" t="str">
        <f t="shared" si="8"/>
        <v/>
      </c>
      <c r="N66" s="38"/>
      <c r="O66" s="62"/>
    </row>
    <row r="67" spans="1:15">
      <c r="A67" s="106" t="s">
        <v>68</v>
      </c>
      <c r="B67" s="107" t="s">
        <v>69</v>
      </c>
      <c r="C67" s="108">
        <f>_xlfn.IFNA(INDEX(CFR20242025_BenchMarkDataReport!$B$3:$CU$87,MATCH($C$2,CFR20242025_BenchMarkDataReport!$B$3:$B$87,0),MATCH(B67,CFR20242025_BenchMarkDataReport!$B$3:$CU$3,0)),0)</f>
        <v>0</v>
      </c>
      <c r="D67" s="34"/>
      <c r="E67" s="34"/>
      <c r="F67" s="126">
        <f t="shared" si="6"/>
        <v>0</v>
      </c>
      <c r="G67" s="110"/>
      <c r="H67" s="34"/>
      <c r="I67" s="109" t="str">
        <f t="shared" si="4"/>
        <v/>
      </c>
      <c r="J67" s="34"/>
      <c r="K67" s="110"/>
      <c r="L67" s="127">
        <f t="shared" si="7"/>
        <v>0</v>
      </c>
      <c r="M67" s="109" t="str">
        <f t="shared" si="8"/>
        <v/>
      </c>
      <c r="N67" s="38"/>
      <c r="O67" s="62"/>
    </row>
    <row r="68" spans="1:15">
      <c r="A68" s="106" t="s">
        <v>70</v>
      </c>
      <c r="B68" s="107" t="s">
        <v>71</v>
      </c>
      <c r="C68" s="108">
        <f>_xlfn.IFNA(INDEX(CFR20242025_BenchMarkDataReport!$B$3:$CU$87,MATCH($C$2,CFR20242025_BenchMarkDataReport!$B$3:$B$87,0),MATCH(B68,CFR20242025_BenchMarkDataReport!$B$3:$CU$3,0)),0)</f>
        <v>0</v>
      </c>
      <c r="D68" s="34"/>
      <c r="E68" s="34"/>
      <c r="F68" s="126">
        <f t="shared" si="6"/>
        <v>0</v>
      </c>
      <c r="G68" s="110"/>
      <c r="H68" s="34"/>
      <c r="I68" s="109" t="str">
        <f t="shared" si="4"/>
        <v/>
      </c>
      <c r="J68" s="34"/>
      <c r="K68" s="110"/>
      <c r="L68" s="127">
        <f t="shared" si="7"/>
        <v>0</v>
      </c>
      <c r="M68" s="109" t="str">
        <f t="shared" si="8"/>
        <v/>
      </c>
      <c r="N68" s="38"/>
      <c r="O68" s="62"/>
    </row>
    <row r="69" spans="1:15">
      <c r="A69" s="106" t="s">
        <v>72</v>
      </c>
      <c r="B69" s="107" t="s">
        <v>73</v>
      </c>
      <c r="C69" s="108">
        <f>_xlfn.IFNA(INDEX(CFR20242025_BenchMarkDataReport!$B$3:$CU$87,MATCH($C$2,CFR20242025_BenchMarkDataReport!$B$3:$B$87,0),MATCH(B69,CFR20242025_BenchMarkDataReport!$B$3:$CU$3,0)),0)</f>
        <v>0</v>
      </c>
      <c r="D69" s="34"/>
      <c r="E69" s="34"/>
      <c r="F69" s="126">
        <f t="shared" si="6"/>
        <v>0</v>
      </c>
      <c r="G69" s="110"/>
      <c r="H69" s="34"/>
      <c r="I69" s="109" t="str">
        <f t="shared" si="4"/>
        <v/>
      </c>
      <c r="J69" s="34"/>
      <c r="K69" s="110"/>
      <c r="L69" s="127">
        <f t="shared" si="7"/>
        <v>0</v>
      </c>
      <c r="M69" s="109" t="str">
        <f t="shared" si="8"/>
        <v/>
      </c>
      <c r="N69" s="38"/>
      <c r="O69" s="62"/>
    </row>
    <row r="70" spans="1:15">
      <c r="A70" s="106" t="s">
        <v>74</v>
      </c>
      <c r="B70" s="107" t="s">
        <v>75</v>
      </c>
      <c r="C70" s="108">
        <f>_xlfn.IFNA(INDEX(CFR20242025_BenchMarkDataReport!$B$3:$CU$87,MATCH($C$2,CFR20242025_BenchMarkDataReport!$B$3:$B$87,0),MATCH(B70,CFR20242025_BenchMarkDataReport!$B$3:$CU$3,0)),0)</f>
        <v>0</v>
      </c>
      <c r="D70" s="34"/>
      <c r="E70" s="34"/>
      <c r="F70" s="126">
        <f t="shared" si="6"/>
        <v>0</v>
      </c>
      <c r="G70" s="110"/>
      <c r="H70" s="34"/>
      <c r="I70" s="109" t="str">
        <f t="shared" si="4"/>
        <v/>
      </c>
      <c r="J70" s="34"/>
      <c r="K70" s="110"/>
      <c r="L70" s="127">
        <f t="shared" si="7"/>
        <v>0</v>
      </c>
      <c r="M70" s="109" t="str">
        <f t="shared" si="8"/>
        <v/>
      </c>
      <c r="N70" s="38"/>
      <c r="O70" s="62"/>
    </row>
    <row r="71" spans="1:15">
      <c r="A71" s="106" t="s">
        <v>76</v>
      </c>
      <c r="B71" s="107" t="s">
        <v>77</v>
      </c>
      <c r="C71" s="108">
        <f>_xlfn.IFNA(INDEX(CFR20242025_BenchMarkDataReport!$B$3:$CU$87,MATCH($C$2,CFR20242025_BenchMarkDataReport!$B$3:$B$87,0),MATCH(B71,CFR20242025_BenchMarkDataReport!$B$3:$CU$3,0)),0)</f>
        <v>0</v>
      </c>
      <c r="D71" s="34"/>
      <c r="E71" s="34"/>
      <c r="F71" s="126">
        <f t="shared" si="6"/>
        <v>0</v>
      </c>
      <c r="G71" s="110"/>
      <c r="H71" s="34"/>
      <c r="I71" s="109" t="str">
        <f t="shared" si="4"/>
        <v/>
      </c>
      <c r="J71" s="34"/>
      <c r="K71" s="110"/>
      <c r="L71" s="127">
        <f t="shared" si="7"/>
        <v>0</v>
      </c>
      <c r="M71" s="109" t="str">
        <f t="shared" si="8"/>
        <v/>
      </c>
      <c r="N71" s="38"/>
      <c r="O71" s="62"/>
    </row>
    <row r="72" spans="1:15">
      <c r="A72" s="106" t="s">
        <v>78</v>
      </c>
      <c r="B72" s="107" t="s">
        <v>221</v>
      </c>
      <c r="C72" s="108">
        <f>_xlfn.IFNA(INDEX(CFR20242025_BenchMarkDataReport!$B$3:$CU$87,MATCH($C$2,CFR20242025_BenchMarkDataReport!$B$3:$B$87,0),MATCH(B72,CFR20242025_BenchMarkDataReport!$B$3:$CU$3,0)),0)</f>
        <v>0</v>
      </c>
      <c r="D72" s="34"/>
      <c r="E72" s="34"/>
      <c r="F72" s="126">
        <f t="shared" si="6"/>
        <v>0</v>
      </c>
      <c r="G72" s="110"/>
      <c r="H72" s="34"/>
      <c r="I72" s="109" t="str">
        <f t="shared" si="4"/>
        <v/>
      </c>
      <c r="J72" s="34"/>
      <c r="K72" s="110"/>
      <c r="L72" s="127">
        <f t="shared" si="7"/>
        <v>0</v>
      </c>
      <c r="M72" s="109" t="str">
        <f t="shared" si="8"/>
        <v/>
      </c>
      <c r="N72" s="38"/>
      <c r="O72" s="62"/>
    </row>
    <row r="73" spans="1:15">
      <c r="A73" s="106" t="s">
        <v>79</v>
      </c>
      <c r="B73" s="107" t="s">
        <v>222</v>
      </c>
      <c r="C73" s="108">
        <f>_xlfn.IFNA(INDEX(CFR20242025_BenchMarkDataReport!$B$3:$CU$87,MATCH($C$2,CFR20242025_BenchMarkDataReport!$B$3:$B$87,0),MATCH(B73,CFR20242025_BenchMarkDataReport!$B$3:$CU$3,0)),0)</f>
        <v>0</v>
      </c>
      <c r="D73" s="34"/>
      <c r="E73" s="34"/>
      <c r="F73" s="126">
        <f t="shared" si="6"/>
        <v>0</v>
      </c>
      <c r="G73" s="110"/>
      <c r="H73" s="34"/>
      <c r="I73" s="109" t="str">
        <f t="shared" si="4"/>
        <v/>
      </c>
      <c r="J73" s="34"/>
      <c r="K73" s="110"/>
      <c r="L73" s="127">
        <f t="shared" si="7"/>
        <v>0</v>
      </c>
      <c r="M73" s="109" t="str">
        <f t="shared" si="8"/>
        <v/>
      </c>
      <c r="N73" s="38"/>
      <c r="O73" s="62"/>
    </row>
    <row r="74" spans="1:15">
      <c r="A74" s="106" t="s">
        <v>80</v>
      </c>
      <c r="B74" s="107" t="s">
        <v>81</v>
      </c>
      <c r="C74" s="108">
        <f>_xlfn.IFNA(INDEX(CFR20242025_BenchMarkDataReport!$B$3:$CU$87,MATCH($C$2,CFR20242025_BenchMarkDataReport!$B$3:$B$87,0),MATCH(B74,CFR20242025_BenchMarkDataReport!$B$3:$CU$3,0)),0)</f>
        <v>0</v>
      </c>
      <c r="D74" s="34"/>
      <c r="E74" s="34"/>
      <c r="F74" s="126">
        <f t="shared" si="6"/>
        <v>0</v>
      </c>
      <c r="G74" s="110"/>
      <c r="H74" s="34"/>
      <c r="I74" s="109" t="str">
        <f t="shared" si="4"/>
        <v/>
      </c>
      <c r="J74" s="34"/>
      <c r="K74" s="110"/>
      <c r="L74" s="127">
        <f t="shared" si="7"/>
        <v>0</v>
      </c>
      <c r="M74" s="109" t="str">
        <f t="shared" si="8"/>
        <v/>
      </c>
      <c r="N74" s="38"/>
      <c r="O74" s="62"/>
    </row>
    <row r="75" spans="1:15">
      <c r="A75" s="106" t="s">
        <v>82</v>
      </c>
      <c r="B75" s="107" t="s">
        <v>83</v>
      </c>
      <c r="C75" s="108">
        <f>_xlfn.IFNA(INDEX(CFR20242025_BenchMarkDataReport!$B$3:$CU$87,MATCH($C$2,CFR20242025_BenchMarkDataReport!$B$3:$B$87,0),MATCH(B75,CFR20242025_BenchMarkDataReport!$B$3:$CU$3,0)),0)</f>
        <v>0</v>
      </c>
      <c r="D75" s="34"/>
      <c r="E75" s="34"/>
      <c r="F75" s="126">
        <f t="shared" si="6"/>
        <v>0</v>
      </c>
      <c r="G75" s="110"/>
      <c r="H75" s="34"/>
      <c r="I75" s="109" t="str">
        <f t="shared" si="4"/>
        <v/>
      </c>
      <c r="J75" s="34"/>
      <c r="K75" s="110"/>
      <c r="L75" s="127">
        <f t="shared" si="7"/>
        <v>0</v>
      </c>
      <c r="M75" s="109" t="str">
        <f t="shared" si="8"/>
        <v/>
      </c>
      <c r="N75" s="38"/>
      <c r="O75" s="62"/>
    </row>
    <row r="76" spans="1:15">
      <c r="A76" s="106" t="s">
        <v>102</v>
      </c>
      <c r="B76" s="107" t="s">
        <v>104</v>
      </c>
      <c r="C76" s="108">
        <f>_xlfn.IFNA(INDEX(CFR20242025_BenchMarkDataReport!$B$3:$CU$87,MATCH($C$2,CFR20242025_BenchMarkDataReport!$B$3:$B$87,0),MATCH(B76,CFR20242025_BenchMarkDataReport!$B$3:$CU$3,0)),0)</f>
        <v>0</v>
      </c>
      <c r="D76" s="34"/>
      <c r="E76" s="34"/>
      <c r="F76" s="126">
        <f t="shared" si="6"/>
        <v>0</v>
      </c>
      <c r="G76" s="110"/>
      <c r="H76" s="34"/>
      <c r="I76" s="109" t="str">
        <f t="shared" si="4"/>
        <v/>
      </c>
      <c r="J76" s="34"/>
      <c r="K76" s="110"/>
      <c r="L76" s="127">
        <f t="shared" si="7"/>
        <v>0</v>
      </c>
      <c r="M76" s="109" t="str">
        <f>IFERROR(IF(OR(F76&lt;&gt;0,J76&lt;&gt;0),L76/F76,""),"")</f>
        <v/>
      </c>
      <c r="N76" s="38"/>
      <c r="O76" s="62"/>
    </row>
    <row r="77" spans="1:15" ht="15" thickBot="1">
      <c r="A77" s="117" t="s">
        <v>103</v>
      </c>
      <c r="B77" s="118" t="s">
        <v>105</v>
      </c>
      <c r="C77" s="108">
        <f>_xlfn.IFNA(INDEX(CFR20242025_BenchMarkDataReport!$B$3:$CU$87,MATCH($C$2,CFR20242025_BenchMarkDataReport!$B$3:$B$87,0),MATCH(B77,CFR20242025_BenchMarkDataReport!$B$3:$CU$3,0)),0)</f>
        <v>0</v>
      </c>
      <c r="D77" s="34"/>
      <c r="E77" s="34"/>
      <c r="F77" s="126">
        <f t="shared" si="6"/>
        <v>0</v>
      </c>
      <c r="G77" s="110"/>
      <c r="H77" s="34"/>
      <c r="I77" s="109" t="str">
        <f t="shared" si="4"/>
        <v/>
      </c>
      <c r="J77" s="34"/>
      <c r="K77" s="110"/>
      <c r="L77" s="127">
        <f t="shared" si="7"/>
        <v>0</v>
      </c>
      <c r="M77" s="109" t="str">
        <f>IFERROR(IF(OR(F77&lt;&gt;0,J77&lt;&gt;0),L77/F77,""),"")</f>
        <v/>
      </c>
      <c r="N77" s="38"/>
      <c r="O77" s="62"/>
    </row>
    <row r="78" spans="1:15" ht="15" thickBot="1">
      <c r="A78" s="128" t="s">
        <v>84</v>
      </c>
      <c r="B78" s="129"/>
      <c r="C78" s="121">
        <f>SUM(C39:C77)</f>
        <v>0</v>
      </c>
      <c r="D78" s="121">
        <f>SUM(D39:D77)</f>
        <v>0</v>
      </c>
      <c r="E78" s="121">
        <f>SUM(E39:E77)</f>
        <v>0</v>
      </c>
      <c r="F78" s="121">
        <f>SUM(F39:F77)</f>
        <v>0</v>
      </c>
      <c r="G78" s="110"/>
      <c r="H78" s="121">
        <f>SUM(H39:H77)</f>
        <v>0</v>
      </c>
      <c r="I78" s="123"/>
      <c r="J78" s="121">
        <f>SUM(J39:J77)</f>
        <v>0</v>
      </c>
      <c r="K78" s="110"/>
      <c r="L78" s="121">
        <f>SUM(L39:L77)</f>
        <v>0</v>
      </c>
      <c r="M78" s="123" t="str">
        <f>IFERROR(IF(OR(F78&lt;&gt;0,J78&lt;&gt;0),L78/F78,""),"")</f>
        <v/>
      </c>
      <c r="N78" s="130"/>
      <c r="O78" s="62"/>
    </row>
    <row r="79" spans="1:15" ht="15" thickBot="1">
      <c r="A79" s="62"/>
      <c r="B79" s="62"/>
      <c r="C79" s="110"/>
      <c r="D79" s="110"/>
      <c r="E79" s="110"/>
      <c r="F79" s="110"/>
      <c r="G79" s="110"/>
      <c r="H79" s="110"/>
      <c r="I79" s="131"/>
      <c r="J79" s="110"/>
      <c r="K79" s="110"/>
      <c r="L79" s="110"/>
      <c r="M79" s="131"/>
      <c r="N79" s="76"/>
      <c r="O79" s="62"/>
    </row>
    <row r="80" spans="1:15" ht="15" thickBot="1">
      <c r="A80" s="466" t="s">
        <v>233</v>
      </c>
      <c r="B80" s="467"/>
      <c r="C80" s="121">
        <f>C34-C78</f>
        <v>0</v>
      </c>
      <c r="D80" s="121">
        <f>D34-D78</f>
        <v>0</v>
      </c>
      <c r="E80" s="121">
        <f>E34-E78</f>
        <v>0</v>
      </c>
      <c r="F80" s="121">
        <f>F34-F78</f>
        <v>0</v>
      </c>
      <c r="G80" s="122"/>
      <c r="H80" s="121">
        <f>H34-H78</f>
        <v>0</v>
      </c>
      <c r="I80" s="133"/>
      <c r="J80" s="121">
        <f>J34-J78</f>
        <v>0</v>
      </c>
      <c r="K80" s="122"/>
      <c r="L80" s="121">
        <f>L34+L78</f>
        <v>0</v>
      </c>
      <c r="M80" s="123"/>
      <c r="N80" s="76"/>
      <c r="O80" s="62"/>
    </row>
    <row r="81" spans="1:15" ht="19.5" customHeight="1">
      <c r="A81" s="134"/>
      <c r="B81" s="62"/>
      <c r="C81" s="135"/>
      <c r="D81" s="135"/>
      <c r="E81" s="135"/>
      <c r="F81" s="135"/>
      <c r="G81" s="62"/>
      <c r="H81" s="135"/>
      <c r="I81" s="136"/>
      <c r="J81" s="135"/>
      <c r="K81" s="135"/>
      <c r="L81" s="135"/>
      <c r="M81" s="136"/>
      <c r="N81" s="76"/>
      <c r="O81" s="62"/>
    </row>
    <row r="82" spans="1:15" ht="19.5" customHeight="1">
      <c r="A82" s="137" t="s">
        <v>226</v>
      </c>
      <c r="B82" s="138"/>
      <c r="C82" s="139"/>
      <c r="D82" s="139"/>
      <c r="E82" s="139"/>
      <c r="F82" s="139"/>
      <c r="G82" s="139"/>
      <c r="H82" s="139"/>
      <c r="I82" s="140"/>
      <c r="J82" s="139"/>
      <c r="K82" s="135"/>
      <c r="L82" s="135"/>
      <c r="M82" s="136"/>
      <c r="N82" s="76"/>
      <c r="O82" s="62"/>
    </row>
    <row r="83" spans="1:15" ht="58.2" thickBot="1">
      <c r="A83" s="141" t="s">
        <v>893</v>
      </c>
      <c r="B83" s="98" t="s">
        <v>2</v>
      </c>
      <c r="C83" s="142" t="str">
        <f>C12</f>
        <v>2024-25 Submitted Outturn</v>
      </c>
      <c r="D83" s="87" t="s">
        <v>440</v>
      </c>
      <c r="E83" s="135"/>
      <c r="F83" s="87" t="s">
        <v>441</v>
      </c>
      <c r="G83" s="62"/>
      <c r="H83" s="135"/>
      <c r="I83" s="136"/>
      <c r="J83" s="87" t="s">
        <v>442</v>
      </c>
      <c r="K83" s="135"/>
      <c r="L83" s="135"/>
      <c r="M83" s="136"/>
      <c r="N83" s="76"/>
      <c r="O83" s="62"/>
    </row>
    <row r="84" spans="1:15" hidden="1">
      <c r="A84" s="106" t="s">
        <v>227</v>
      </c>
      <c r="B84" s="107" t="s">
        <v>223</v>
      </c>
      <c r="C84" s="108" t="str">
        <f>IFERROR(INDEX(#REF!,MATCH('2. Budget monitoring report'!$C$2,#REF!,0),MATCH('2. Budget monitoring report'!$B84,#REF!,0)),"")</f>
        <v/>
      </c>
      <c r="D84" s="34"/>
      <c r="E84" s="135"/>
      <c r="F84" s="143">
        <f>D84</f>
        <v>0</v>
      </c>
      <c r="G84" s="62"/>
      <c r="H84" s="135"/>
      <c r="I84" s="136"/>
      <c r="J84" s="143">
        <f>F84</f>
        <v>0</v>
      </c>
      <c r="K84" s="135"/>
      <c r="L84" s="135"/>
      <c r="M84" s="136"/>
      <c r="N84" s="76"/>
      <c r="O84" s="62"/>
    </row>
    <row r="85" spans="1:15" ht="15" hidden="1" thickBot="1">
      <c r="A85" s="117" t="s">
        <v>228</v>
      </c>
      <c r="B85" s="118" t="s">
        <v>225</v>
      </c>
      <c r="C85" s="108" t="str">
        <f>IFERROR(INDEX(#REF!,MATCH('2. Budget monitoring report'!$C$2,#REF!,0),MATCH('2. Budget monitoring report'!$B85,#REF!,0)),"")</f>
        <v/>
      </c>
      <c r="D85" s="34"/>
      <c r="E85" s="135"/>
      <c r="F85" s="144">
        <f>D85</f>
        <v>0</v>
      </c>
      <c r="G85" s="62"/>
      <c r="H85" s="135"/>
      <c r="I85" s="136"/>
      <c r="J85" s="144">
        <f>F85</f>
        <v>0</v>
      </c>
      <c r="K85" s="135"/>
      <c r="L85" s="135"/>
      <c r="M85" s="136"/>
      <c r="N85" s="76"/>
      <c r="O85" s="62"/>
    </row>
    <row r="86" spans="1:15" ht="19.5" customHeight="1" thickBot="1">
      <c r="A86" s="145" t="s">
        <v>310</v>
      </c>
      <c r="B86" s="146" t="s">
        <v>237</v>
      </c>
      <c r="C86" s="108">
        <f>_xlfn.IFNA(INDEX(CFR20242025_BenchMarkDataReport!$B$3:$CU$87,MATCH($C$2,CFR20242025_BenchMarkDataReport!$B$3:$B$87,0),MATCH(B86,CFR20242025_BenchMarkDataReport!$B$3:$CU$3,0)),0)</f>
        <v>0</v>
      </c>
      <c r="D86" s="34"/>
      <c r="E86" s="135"/>
      <c r="F86" s="121">
        <f>IFERROR(D86,"")</f>
        <v>0</v>
      </c>
      <c r="G86" s="62"/>
      <c r="H86" s="135"/>
      <c r="I86" s="136"/>
      <c r="J86" s="34"/>
      <c r="K86" s="135"/>
      <c r="L86" s="135"/>
      <c r="M86" s="136"/>
      <c r="N86" s="76"/>
      <c r="O86" s="62"/>
    </row>
    <row r="87" spans="1:15" ht="19.5" customHeight="1">
      <c r="A87" s="134"/>
      <c r="B87" s="62"/>
      <c r="C87" s="110"/>
      <c r="D87" s="110"/>
      <c r="E87" s="135"/>
      <c r="F87" s="110"/>
      <c r="G87" s="62"/>
      <c r="H87" s="135"/>
      <c r="I87" s="136"/>
      <c r="J87" s="110"/>
      <c r="K87" s="135"/>
      <c r="L87" s="135"/>
      <c r="M87" s="136"/>
      <c r="N87" s="76"/>
      <c r="O87" s="62"/>
    </row>
    <row r="88" spans="1:15" ht="15" thickBot="1">
      <c r="A88" s="141" t="s">
        <v>892</v>
      </c>
      <c r="B88" s="139"/>
      <c r="C88" s="148"/>
      <c r="D88" s="148"/>
      <c r="E88" s="139"/>
      <c r="F88" s="139"/>
      <c r="G88" s="139"/>
      <c r="H88" s="139"/>
      <c r="I88" s="140"/>
      <c r="J88" s="139"/>
      <c r="K88" s="135"/>
      <c r="L88" s="135"/>
      <c r="M88" s="136"/>
      <c r="N88" s="76"/>
      <c r="O88" s="62"/>
    </row>
    <row r="89" spans="1:15" hidden="1">
      <c r="A89" s="106" t="s">
        <v>230</v>
      </c>
      <c r="B89" s="107" t="s">
        <v>281</v>
      </c>
      <c r="C89" s="108" t="str">
        <f>IFERROR(INDEX(#REF!,MATCH('2. Budget monitoring report'!$C$2,#REF!,0),MATCH('2. Budget monitoring report'!$B89,#REF!,0)),"")</f>
        <v/>
      </c>
      <c r="D89" s="127">
        <f>IFERROR(((SUM(D15:D29)+SUM(D32:D33))-SUM(D39:D75)+D84),"")</f>
        <v>0</v>
      </c>
      <c r="E89" s="135"/>
      <c r="F89" s="127">
        <f>IFERROR(((SUM(F15:F29)+SUM(F32:F33))-SUM(F39:F75)+F84),"")</f>
        <v>0</v>
      </c>
      <c r="G89" s="62"/>
      <c r="H89" s="135"/>
      <c r="I89" s="75"/>
      <c r="J89" s="127">
        <f>IFERROR((SUM(J15:J29)+SUM(J32:J33))-SUM(J39:J75)+J84,"")</f>
        <v>0</v>
      </c>
      <c r="K89" s="135"/>
      <c r="L89" s="135"/>
      <c r="M89" s="75"/>
      <c r="N89" s="149"/>
      <c r="O89" s="62"/>
    </row>
    <row r="90" spans="1:15" ht="15" hidden="1" thickBot="1">
      <c r="A90" s="117" t="s">
        <v>467</v>
      </c>
      <c r="B90" s="118" t="s">
        <v>260</v>
      </c>
      <c r="C90" s="108" t="str">
        <f>IFERROR(INDEX(#REF!,MATCH('2. Budget monitoring report'!$C$2,#REF!,0),MATCH('2. Budget monitoring report'!$B90,#REF!,0)),"")</f>
        <v/>
      </c>
      <c r="D90" s="150">
        <f>IFERROR(SUM(D30:D31)-SUM(D76:D77)+D85,"")</f>
        <v>0</v>
      </c>
      <c r="E90" s="135"/>
      <c r="F90" s="150">
        <f>IFERROR(SUM(F30:F31)-SUM(F76:F77)+F85,"")</f>
        <v>0</v>
      </c>
      <c r="G90" s="62"/>
      <c r="H90" s="135"/>
      <c r="I90" s="75"/>
      <c r="J90" s="150">
        <f>IFERROR(SUM(J30:J31)-SUM(J76:J77)+J85,"")</f>
        <v>0</v>
      </c>
      <c r="K90" s="135"/>
      <c r="L90" s="135"/>
      <c r="M90" s="75"/>
      <c r="N90" s="149"/>
      <c r="O90" s="62"/>
    </row>
    <row r="91" spans="1:15" ht="15" thickBot="1">
      <c r="A91" s="145" t="s">
        <v>238</v>
      </c>
      <c r="B91" s="146" t="s">
        <v>468</v>
      </c>
      <c r="C91" s="108">
        <f>_xlfn.IFNA(INDEX(CFR20242025_BenchMarkDataReport!$B$3:$CU$87,MATCH($C$2,CFR20242025_BenchMarkDataReport!$B$3:$B$87,0),MATCH(B91,CFR20242025_BenchMarkDataReport!$B$3:$CU$3,0)),0)</f>
        <v>0</v>
      </c>
      <c r="D91" s="34"/>
      <c r="E91" s="135"/>
      <c r="F91" s="121">
        <f>IFERROR(D91,"")</f>
        <v>0</v>
      </c>
      <c r="G91" s="62"/>
      <c r="H91" s="135"/>
      <c r="I91" s="75"/>
      <c r="J91" s="34"/>
      <c r="K91" s="135"/>
      <c r="L91" s="135"/>
      <c r="M91" s="75"/>
      <c r="N91" s="149"/>
      <c r="O91" s="62"/>
    </row>
    <row r="92" spans="1:15">
      <c r="A92" s="151"/>
      <c r="B92" s="152"/>
      <c r="C92" s="135"/>
      <c r="D92" s="135"/>
      <c r="E92" s="135"/>
      <c r="F92" s="135"/>
      <c r="G92" s="62"/>
      <c r="H92" s="135"/>
      <c r="I92" s="75"/>
      <c r="J92" s="135"/>
      <c r="K92" s="62"/>
      <c r="L92" s="135"/>
      <c r="M92" s="75"/>
      <c r="N92" s="149"/>
      <c r="O92" s="62"/>
    </row>
    <row r="93" spans="1:15">
      <c r="A93" s="134"/>
      <c r="B93" s="62"/>
      <c r="C93" s="135"/>
      <c r="D93" s="135"/>
      <c r="E93" s="62"/>
      <c r="F93" s="135"/>
      <c r="G93" s="62"/>
      <c r="H93" s="135"/>
      <c r="I93" s="136"/>
      <c r="J93" s="135"/>
      <c r="K93" s="135"/>
      <c r="L93" s="135"/>
      <c r="M93" s="136"/>
      <c r="N93" s="76"/>
      <c r="O93" s="62"/>
    </row>
    <row r="94" spans="1:15">
      <c r="A94" s="77" t="s">
        <v>231</v>
      </c>
      <c r="B94" s="62"/>
      <c r="C94" s="135"/>
      <c r="D94" s="135"/>
      <c r="E94" s="135"/>
      <c r="F94" s="135"/>
      <c r="G94" s="135"/>
      <c r="H94" s="135"/>
      <c r="I94" s="136"/>
      <c r="J94" s="135"/>
      <c r="K94" s="135"/>
      <c r="L94" s="135"/>
      <c r="M94" s="136"/>
      <c r="N94" s="76"/>
      <c r="O94" s="62"/>
    </row>
    <row r="95" spans="1:15" ht="57.6">
      <c r="A95" s="124" t="s">
        <v>0</v>
      </c>
      <c r="B95" s="78"/>
      <c r="C95" s="125" t="str">
        <f>C12</f>
        <v>2024-25 Submitted Outturn</v>
      </c>
      <c r="D95" s="87" t="str" cm="1">
        <f t="array" ref="D95">'1. Instructions'!I90:I90&amp;" Ratified Budget (As per budget submission)"</f>
        <v xml:space="preserve"> Ratified Budget (As per budget submission)</v>
      </c>
      <c r="E95" s="87" t="s">
        <v>307</v>
      </c>
      <c r="F95" s="87" t="str">
        <f>F12</f>
        <v>2025-26 Q2 Budget</v>
      </c>
      <c r="G95" s="82"/>
      <c r="H95" s="87" t="s">
        <v>431</v>
      </c>
      <c r="I95" s="88" t="s">
        <v>443</v>
      </c>
      <c r="J95" s="87" t="str">
        <f>J12</f>
        <v>2025-26 Projected Outturn</v>
      </c>
      <c r="K95" s="88"/>
      <c r="L95" s="89" t="s">
        <v>430</v>
      </c>
      <c r="M95" s="88" t="s">
        <v>428</v>
      </c>
      <c r="N95" s="90" t="s">
        <v>1</v>
      </c>
      <c r="O95" s="62"/>
    </row>
    <row r="96" spans="1:15">
      <c r="A96" s="124"/>
      <c r="B96" s="78"/>
      <c r="C96" s="125"/>
      <c r="D96" s="93" t="s">
        <v>303</v>
      </c>
      <c r="E96" s="93" t="s">
        <v>304</v>
      </c>
      <c r="F96" s="93" t="s">
        <v>308</v>
      </c>
      <c r="G96" s="82"/>
      <c r="H96" s="93" t="s">
        <v>309</v>
      </c>
      <c r="I96" s="88" t="s">
        <v>444</v>
      </c>
      <c r="J96" s="93" t="s">
        <v>433</v>
      </c>
      <c r="K96" s="94"/>
      <c r="L96" s="95" t="s">
        <v>445</v>
      </c>
      <c r="M96" s="88" t="s">
        <v>446</v>
      </c>
      <c r="N96" s="96"/>
      <c r="O96" s="62"/>
    </row>
    <row r="97" spans="1:15">
      <c r="A97" s="97" t="s">
        <v>452</v>
      </c>
      <c r="B97" s="98" t="s">
        <v>2</v>
      </c>
      <c r="C97" s="153" t="s">
        <v>3</v>
      </c>
      <c r="D97" s="100" t="s">
        <v>3</v>
      </c>
      <c r="E97" s="100" t="s">
        <v>3</v>
      </c>
      <c r="F97" s="100" t="s">
        <v>3</v>
      </c>
      <c r="G97" s="82"/>
      <c r="H97" s="100" t="s">
        <v>3</v>
      </c>
      <c r="I97" s="102"/>
      <c r="J97" s="100" t="s">
        <v>3</v>
      </c>
      <c r="K97" s="103"/>
      <c r="L97" s="104" t="s">
        <v>3</v>
      </c>
      <c r="M97" s="102"/>
      <c r="N97" s="105"/>
      <c r="O97" s="62"/>
    </row>
    <row r="98" spans="1:15">
      <c r="A98" s="106" t="s">
        <v>86</v>
      </c>
      <c r="B98" s="107" t="s">
        <v>88</v>
      </c>
      <c r="C98" s="108">
        <f>_xlfn.IFNA(INDEX(CFR20242025_BenchMarkDataReport!$B$3:$CU$87,MATCH($C$2,CFR20242025_BenchMarkDataReport!$B$3:$B$87,0),MATCH(B98,CFR20242025_BenchMarkDataReport!$B$3:$CU$3,0)),0)</f>
        <v>0</v>
      </c>
      <c r="D98" s="34"/>
      <c r="E98" s="34"/>
      <c r="F98" s="126">
        <f>IFERROR(D98+E98,"")</f>
        <v>0</v>
      </c>
      <c r="G98" s="110"/>
      <c r="H98" s="34"/>
      <c r="I98" s="109" t="str">
        <f t="shared" ref="I98:I101" si="9">IFERROR(IF(OR(F98&lt;&gt;0,H98&lt;&gt;0),H98/F98,""),"")</f>
        <v/>
      </c>
      <c r="J98" s="34"/>
      <c r="K98" s="110"/>
      <c r="L98" s="127">
        <f>IFERROR(J98-D98,"")</f>
        <v>0</v>
      </c>
      <c r="M98" s="109" t="str">
        <f t="shared" ref="M98:M101" si="10">IFERROR(IF(OR(F98&lt;&gt;0,J98&lt;&gt;0),L98/F98,""),"")</f>
        <v/>
      </c>
      <c r="N98" s="37"/>
      <c r="O98" s="62"/>
    </row>
    <row r="99" spans="1:15">
      <c r="A99" s="106" t="s">
        <v>87</v>
      </c>
      <c r="B99" s="107" t="s">
        <v>89</v>
      </c>
      <c r="C99" s="108">
        <f>_xlfn.IFNA(INDEX(CFR20242025_BenchMarkDataReport!$B$3:$CU$87,MATCH($C$2,CFR20242025_BenchMarkDataReport!$B$3:$B$87,0),MATCH(B99,CFR20242025_BenchMarkDataReport!$B$3:$CU$3,0)),0)</f>
        <v>0</v>
      </c>
      <c r="D99" s="34"/>
      <c r="E99" s="34"/>
      <c r="F99" s="126">
        <f>IFERROR(D99+E99,"")</f>
        <v>0</v>
      </c>
      <c r="G99" s="110"/>
      <c r="H99" s="34"/>
      <c r="I99" s="109" t="str">
        <f t="shared" si="9"/>
        <v/>
      </c>
      <c r="J99" s="34"/>
      <c r="K99" s="110"/>
      <c r="L99" s="127">
        <f>IFERROR(J99-D99,"")</f>
        <v>0</v>
      </c>
      <c r="M99" s="109" t="str">
        <f t="shared" si="10"/>
        <v/>
      </c>
      <c r="N99" s="37"/>
      <c r="O99" s="62"/>
    </row>
    <row r="100" spans="1:15" ht="15" thickBot="1">
      <c r="A100" s="117" t="s">
        <v>253</v>
      </c>
      <c r="B100" s="118" t="s">
        <v>822</v>
      </c>
      <c r="C100" s="108">
        <f>_xlfn.IFNA(INDEX(CFR20242025_BenchMarkDataReport!$B$3:$CU$87,MATCH($C$2,CFR20242025_BenchMarkDataReport!$B$3:$B$87,0),MATCH(B100,CFR20242025_BenchMarkDataReport!$B$3:$CU$3,0)),0)</f>
        <v>0</v>
      </c>
      <c r="D100" s="34"/>
      <c r="E100" s="34"/>
      <c r="F100" s="126">
        <f t="shared" ref="F100" si="11">IFERROR(D100+E100,"")</f>
        <v>0</v>
      </c>
      <c r="G100" s="110"/>
      <c r="H100" s="34"/>
      <c r="I100" s="109" t="str">
        <f t="shared" si="9"/>
        <v/>
      </c>
      <c r="J100" s="34"/>
      <c r="K100" s="110"/>
      <c r="L100" s="127">
        <f>IFERROR(J100-D100,"")</f>
        <v>0</v>
      </c>
      <c r="M100" s="109" t="str">
        <f t="shared" si="10"/>
        <v/>
      </c>
      <c r="N100" s="37"/>
      <c r="O100" s="62"/>
    </row>
    <row r="101" spans="1:15" ht="15" thickBot="1">
      <c r="A101" s="128" t="s">
        <v>106</v>
      </c>
      <c r="B101" s="154"/>
      <c r="C101" s="155">
        <f>SUM(C98:C100)</f>
        <v>0</v>
      </c>
      <c r="D101" s="155">
        <f>SUM(D98:D100)</f>
        <v>0</v>
      </c>
      <c r="E101" s="155">
        <f>SUM(E98:E100)</f>
        <v>0</v>
      </c>
      <c r="F101" s="155">
        <f>SUM(F98:F100)</f>
        <v>0</v>
      </c>
      <c r="G101" s="110"/>
      <c r="H101" s="155">
        <f>SUM(H98:H100)</f>
        <v>0</v>
      </c>
      <c r="I101" s="109" t="str">
        <f t="shared" si="9"/>
        <v/>
      </c>
      <c r="J101" s="155">
        <f>SUM(J98:J100)</f>
        <v>0</v>
      </c>
      <c r="K101" s="110"/>
      <c r="L101" s="155">
        <f>SUM(L98:L100)</f>
        <v>0</v>
      </c>
      <c r="M101" s="109" t="str">
        <f t="shared" si="10"/>
        <v/>
      </c>
      <c r="N101" s="76"/>
      <c r="O101" s="62"/>
    </row>
    <row r="102" spans="1:15">
      <c r="A102" s="156"/>
      <c r="B102" s="62"/>
      <c r="C102" s="110"/>
      <c r="D102" s="110"/>
      <c r="E102" s="110"/>
      <c r="F102" s="110"/>
      <c r="G102" s="110"/>
      <c r="H102" s="110"/>
      <c r="I102" s="136"/>
      <c r="J102" s="110"/>
      <c r="K102" s="110"/>
      <c r="L102" s="110"/>
      <c r="M102" s="136"/>
      <c r="N102" s="76"/>
      <c r="O102" s="62"/>
    </row>
    <row r="103" spans="1:15">
      <c r="A103" s="97" t="s">
        <v>453</v>
      </c>
      <c r="B103" s="157" t="s">
        <v>2</v>
      </c>
      <c r="C103" s="158" t="s">
        <v>3</v>
      </c>
      <c r="D103" s="159" t="s">
        <v>3</v>
      </c>
      <c r="E103" s="159" t="s">
        <v>3</v>
      </c>
      <c r="F103" s="159" t="s">
        <v>3</v>
      </c>
      <c r="G103" s="160"/>
      <c r="H103" s="159" t="s">
        <v>3</v>
      </c>
      <c r="I103" s="161"/>
      <c r="J103" s="159" t="s">
        <v>3</v>
      </c>
      <c r="K103" s="160"/>
      <c r="L103" s="162" t="s">
        <v>3</v>
      </c>
      <c r="M103" s="161"/>
      <c r="N103" s="96"/>
      <c r="O103" s="62"/>
    </row>
    <row r="104" spans="1:15">
      <c r="A104" s="106" t="s">
        <v>91</v>
      </c>
      <c r="B104" s="107" t="s">
        <v>94</v>
      </c>
      <c r="C104" s="108">
        <f>_xlfn.IFNA(INDEX(CFR20242025_BenchMarkDataReport!$B$3:$CU$87,MATCH($C$2,CFR20242025_BenchMarkDataReport!$B$3:$B$87,0),MATCH(B104,CFR20242025_BenchMarkDataReport!$B$3:$CU$3,0)),0)</f>
        <v>0</v>
      </c>
      <c r="D104" s="34"/>
      <c r="E104" s="34"/>
      <c r="F104" s="126">
        <f t="shared" ref="F104:F111" si="12">IFERROR(D104+E104,"")</f>
        <v>0</v>
      </c>
      <c r="G104" s="110"/>
      <c r="H104" s="34"/>
      <c r="I104" s="109" t="str">
        <f t="shared" ref="I104:I112" si="13">IFERROR(IF(OR(F104&lt;&gt;0,H104&lt;&gt;0),H104/F104,""),"")</f>
        <v/>
      </c>
      <c r="J104" s="34"/>
      <c r="K104" s="110"/>
      <c r="L104" s="127">
        <f>IFERROR(D104-J104,"")</f>
        <v>0</v>
      </c>
      <c r="M104" s="109" t="str">
        <f t="shared" ref="M104:M112" si="14">IFERROR(IF(OR(F104&lt;&gt;0,J104&lt;&gt;0),L104/F104,""),"")</f>
        <v/>
      </c>
      <c r="N104" s="37"/>
      <c r="O104" s="62"/>
    </row>
    <row r="105" spans="1:15">
      <c r="A105" s="106" t="s">
        <v>92</v>
      </c>
      <c r="B105" s="107" t="s">
        <v>95</v>
      </c>
      <c r="C105" s="108">
        <f>_xlfn.IFNA(INDEX(CFR20242025_BenchMarkDataReport!$B$3:$CU$87,MATCH($C$2,CFR20242025_BenchMarkDataReport!$B$3:$B$87,0),MATCH(B105,CFR20242025_BenchMarkDataReport!$B$3:$CU$3,0)),0)</f>
        <v>0</v>
      </c>
      <c r="D105" s="34"/>
      <c r="E105" s="34"/>
      <c r="F105" s="126">
        <f t="shared" si="12"/>
        <v>0</v>
      </c>
      <c r="G105" s="110"/>
      <c r="H105" s="34"/>
      <c r="I105" s="109" t="str">
        <f t="shared" si="13"/>
        <v/>
      </c>
      <c r="J105" s="34"/>
      <c r="K105" s="110"/>
      <c r="L105" s="127">
        <f>IFERROR(D105-J105,"")</f>
        <v>0</v>
      </c>
      <c r="M105" s="109" t="str">
        <f t="shared" si="14"/>
        <v/>
      </c>
      <c r="N105" s="37"/>
      <c r="O105" s="62"/>
    </row>
    <row r="106" spans="1:15">
      <c r="A106" s="106" t="s">
        <v>93</v>
      </c>
      <c r="B106" s="107" t="s">
        <v>96</v>
      </c>
      <c r="C106" s="108">
        <f>_xlfn.IFNA(INDEX(CFR20242025_BenchMarkDataReport!$B$3:$CU$87,MATCH($C$2,CFR20242025_BenchMarkDataReport!$B$3:$B$87,0),MATCH(B106,CFR20242025_BenchMarkDataReport!$B$3:$CU$3,0)),0)</f>
        <v>0</v>
      </c>
      <c r="D106" s="34"/>
      <c r="E106" s="34"/>
      <c r="F106" s="126">
        <f t="shared" si="12"/>
        <v>0</v>
      </c>
      <c r="G106" s="110"/>
      <c r="H106" s="34"/>
      <c r="I106" s="109" t="str">
        <f t="shared" si="13"/>
        <v/>
      </c>
      <c r="J106" s="34"/>
      <c r="K106" s="110"/>
      <c r="L106" s="127">
        <f>IFERROR(D106-J106,"")</f>
        <v>0</v>
      </c>
      <c r="M106" s="109" t="str">
        <f t="shared" si="14"/>
        <v/>
      </c>
      <c r="N106" s="37"/>
      <c r="O106" s="62"/>
    </row>
    <row r="107" spans="1:15">
      <c r="A107" s="106" t="s">
        <v>543</v>
      </c>
      <c r="B107" s="107" t="s">
        <v>461</v>
      </c>
      <c r="C107" s="108">
        <f>_xlfn.IFNA(INDEX(CFR20242025_BenchMarkDataReport!$B$3:$CU$87,MATCH($C$2,CFR20242025_BenchMarkDataReport!$B$3:$B$87,0),MATCH(B107,CFR20242025_BenchMarkDataReport!$B$3:$CU$3,0)),0)</f>
        <v>0</v>
      </c>
      <c r="D107" s="34"/>
      <c r="E107" s="34"/>
      <c r="F107" s="126">
        <f t="shared" si="12"/>
        <v>0</v>
      </c>
      <c r="G107" s="110"/>
      <c r="H107" s="34"/>
      <c r="I107" s="109" t="str">
        <f t="shared" si="13"/>
        <v/>
      </c>
      <c r="J107" s="34"/>
      <c r="K107" s="110"/>
      <c r="L107" s="127">
        <f t="shared" ref="L107:L111" si="15">IFERROR(D107-J107,"")</f>
        <v>0</v>
      </c>
      <c r="M107" s="109" t="str">
        <f t="shared" si="14"/>
        <v/>
      </c>
      <c r="N107" s="37"/>
      <c r="O107" s="62"/>
    </row>
    <row r="108" spans="1:15">
      <c r="A108" s="106" t="s">
        <v>544</v>
      </c>
      <c r="B108" s="107" t="s">
        <v>462</v>
      </c>
      <c r="C108" s="108">
        <f>_xlfn.IFNA(INDEX(CFR20242025_BenchMarkDataReport!$B$3:$CU$87,MATCH($C$2,CFR20242025_BenchMarkDataReport!$B$3:$B$87,0),MATCH(B108,CFR20242025_BenchMarkDataReport!$B$3:$CU$3,0)),0)</f>
        <v>0</v>
      </c>
      <c r="D108" s="34"/>
      <c r="E108" s="34"/>
      <c r="F108" s="126">
        <f t="shared" si="12"/>
        <v>0</v>
      </c>
      <c r="G108" s="110"/>
      <c r="H108" s="34"/>
      <c r="I108" s="109" t="str">
        <f t="shared" si="13"/>
        <v/>
      </c>
      <c r="J108" s="34"/>
      <c r="K108" s="110"/>
      <c r="L108" s="127">
        <f t="shared" si="15"/>
        <v>0</v>
      </c>
      <c r="M108" s="109" t="str">
        <f t="shared" si="14"/>
        <v/>
      </c>
      <c r="N108" s="37"/>
      <c r="O108" s="62"/>
    </row>
    <row r="109" spans="1:15">
      <c r="A109" s="106" t="s">
        <v>545</v>
      </c>
      <c r="B109" s="107" t="s">
        <v>463</v>
      </c>
      <c r="C109" s="108">
        <f>_xlfn.IFNA(INDEX(CFR20242025_BenchMarkDataReport!$B$3:$CU$87,MATCH($C$2,CFR20242025_BenchMarkDataReport!$B$3:$B$87,0),MATCH(B109,CFR20242025_BenchMarkDataReport!$B$3:$CU$3,0)),0)</f>
        <v>0</v>
      </c>
      <c r="D109" s="34"/>
      <c r="E109" s="34"/>
      <c r="F109" s="126">
        <f t="shared" si="12"/>
        <v>0</v>
      </c>
      <c r="G109" s="110"/>
      <c r="H109" s="34"/>
      <c r="I109" s="109" t="str">
        <f t="shared" si="13"/>
        <v/>
      </c>
      <c r="J109" s="34"/>
      <c r="K109" s="110"/>
      <c r="L109" s="127">
        <f t="shared" si="15"/>
        <v>0</v>
      </c>
      <c r="M109" s="109" t="str">
        <f t="shared" si="14"/>
        <v/>
      </c>
      <c r="N109" s="37"/>
      <c r="O109" s="62"/>
    </row>
    <row r="110" spans="1:15">
      <c r="A110" s="106" t="s">
        <v>546</v>
      </c>
      <c r="B110" s="107" t="s">
        <v>464</v>
      </c>
      <c r="C110" s="108">
        <f>_xlfn.IFNA(INDEX(CFR20242025_BenchMarkDataReport!$B$3:$CU$87,MATCH($C$2,CFR20242025_BenchMarkDataReport!$B$3:$B$87,0),MATCH(B110,CFR20242025_BenchMarkDataReport!$B$3:$CU$3,0)),0)</f>
        <v>0</v>
      </c>
      <c r="D110" s="34"/>
      <c r="E110" s="34"/>
      <c r="F110" s="126">
        <f t="shared" si="12"/>
        <v>0</v>
      </c>
      <c r="G110" s="110"/>
      <c r="H110" s="34"/>
      <c r="I110" s="109" t="str">
        <f t="shared" si="13"/>
        <v/>
      </c>
      <c r="J110" s="34"/>
      <c r="K110" s="110"/>
      <c r="L110" s="127">
        <f t="shared" si="15"/>
        <v>0</v>
      </c>
      <c r="M110" s="109" t="str">
        <f t="shared" si="14"/>
        <v/>
      </c>
      <c r="N110" s="37"/>
      <c r="O110" s="62"/>
    </row>
    <row r="111" spans="1:15" ht="15" thickBot="1">
      <c r="A111" s="106" t="s">
        <v>547</v>
      </c>
      <c r="B111" s="107" t="s">
        <v>465</v>
      </c>
      <c r="C111" s="108">
        <f>_xlfn.IFNA(INDEX(CFR20242025_BenchMarkDataReport!$B$3:$CU$87,MATCH($C$2,CFR20242025_BenchMarkDataReport!$B$3:$B$87,0),MATCH(B111,CFR20242025_BenchMarkDataReport!$B$3:$CU$3,0)),0)</f>
        <v>0</v>
      </c>
      <c r="D111" s="34"/>
      <c r="E111" s="34"/>
      <c r="F111" s="126">
        <f t="shared" si="12"/>
        <v>0</v>
      </c>
      <c r="G111" s="110"/>
      <c r="H111" s="34"/>
      <c r="I111" s="109" t="str">
        <f t="shared" si="13"/>
        <v/>
      </c>
      <c r="J111" s="34"/>
      <c r="K111" s="110"/>
      <c r="L111" s="127">
        <f t="shared" si="15"/>
        <v>0</v>
      </c>
      <c r="M111" s="109" t="str">
        <f t="shared" si="14"/>
        <v/>
      </c>
      <c r="N111" s="37"/>
      <c r="O111" s="62"/>
    </row>
    <row r="112" spans="1:15" ht="15" thickBot="1">
      <c r="A112" s="128" t="s">
        <v>107</v>
      </c>
      <c r="B112" s="120"/>
      <c r="C112" s="155">
        <f>SUM(C104:C111)</f>
        <v>0</v>
      </c>
      <c r="D112" s="155">
        <f>SUM(D104:D111)</f>
        <v>0</v>
      </c>
      <c r="E112" s="155">
        <f>SUM(E104:E111)</f>
        <v>0</v>
      </c>
      <c r="F112" s="155">
        <f>SUM(F104:F111)</f>
        <v>0</v>
      </c>
      <c r="G112" s="110"/>
      <c r="H112" s="155">
        <f>SUM(H104:H111)</f>
        <v>0</v>
      </c>
      <c r="I112" s="109" t="str">
        <f t="shared" si="13"/>
        <v/>
      </c>
      <c r="J112" s="155">
        <f>SUM(J104:J111)</f>
        <v>0</v>
      </c>
      <c r="K112" s="110"/>
      <c r="L112" s="155">
        <f>SUM(L104:L111)</f>
        <v>0</v>
      </c>
      <c r="M112" s="109" t="str">
        <f t="shared" si="14"/>
        <v/>
      </c>
      <c r="N112" s="76"/>
      <c r="O112" s="62"/>
    </row>
    <row r="113" spans="1:15" ht="15" thickBot="1">
      <c r="A113" s="156"/>
      <c r="B113" s="62"/>
      <c r="C113" s="110"/>
      <c r="D113" s="110"/>
      <c r="E113" s="110"/>
      <c r="F113" s="110"/>
      <c r="G113" s="110"/>
      <c r="H113" s="135"/>
      <c r="I113" s="136"/>
      <c r="J113" s="110"/>
      <c r="K113" s="110"/>
      <c r="L113" s="110"/>
      <c r="M113" s="136"/>
      <c r="N113" s="76"/>
      <c r="O113" s="62"/>
    </row>
    <row r="114" spans="1:15" ht="15" thickBot="1">
      <c r="A114" s="132" t="s">
        <v>234</v>
      </c>
      <c r="B114" s="129"/>
      <c r="C114" s="121">
        <f>C101-C112</f>
        <v>0</v>
      </c>
      <c r="D114" s="121">
        <f>D101-D112</f>
        <v>0</v>
      </c>
      <c r="E114" s="110"/>
      <c r="F114" s="121">
        <f>F101-F112</f>
        <v>0</v>
      </c>
      <c r="G114" s="110"/>
      <c r="H114" s="121">
        <f>H101-H112</f>
        <v>0</v>
      </c>
      <c r="I114" s="163"/>
      <c r="J114" s="121">
        <f>J101-J112</f>
        <v>0</v>
      </c>
      <c r="K114" s="110"/>
      <c r="L114" s="121">
        <f>L101+L112</f>
        <v>0</v>
      </c>
      <c r="M114" s="109" t="str">
        <f>IFERROR(IF(OR(F114&lt;&gt;0,J114&lt;&gt;0),L114/F114,""),"")</f>
        <v/>
      </c>
      <c r="N114" s="76"/>
      <c r="O114" s="62"/>
    </row>
    <row r="115" spans="1:15">
      <c r="A115" s="134"/>
      <c r="B115" s="62"/>
      <c r="C115" s="135"/>
      <c r="D115" s="135"/>
      <c r="E115" s="135"/>
      <c r="F115" s="135"/>
      <c r="G115" s="135"/>
      <c r="H115" s="135"/>
      <c r="I115" s="136"/>
      <c r="J115" s="135"/>
      <c r="K115" s="135"/>
      <c r="L115" s="135"/>
      <c r="M115" s="136"/>
      <c r="N115" s="76"/>
      <c r="O115" s="62"/>
    </row>
    <row r="116" spans="1:15">
      <c r="A116" s="164" t="s">
        <v>232</v>
      </c>
      <c r="B116" s="165"/>
      <c r="C116" s="166"/>
      <c r="D116" s="166"/>
      <c r="E116" s="166"/>
      <c r="F116" s="166"/>
      <c r="G116" s="166"/>
      <c r="H116" s="166"/>
      <c r="I116" s="167"/>
      <c r="J116" s="166"/>
      <c r="K116" s="135"/>
      <c r="L116" s="135"/>
      <c r="M116" s="136"/>
      <c r="N116" s="76"/>
      <c r="O116" s="62"/>
    </row>
    <row r="117" spans="1:15" ht="58.2" thickBot="1">
      <c r="A117" s="168" t="s">
        <v>305</v>
      </c>
      <c r="B117" s="98" t="s">
        <v>2</v>
      </c>
      <c r="C117" s="142" t="s">
        <v>549</v>
      </c>
      <c r="D117" s="169" t="s">
        <v>550</v>
      </c>
      <c r="E117" s="135"/>
      <c r="F117" s="169" t="s">
        <v>550</v>
      </c>
      <c r="G117" s="170"/>
      <c r="H117" s="135"/>
      <c r="I117" s="136"/>
      <c r="J117" s="169" t="s">
        <v>550</v>
      </c>
      <c r="K117" s="135"/>
      <c r="L117" s="135"/>
      <c r="M117" s="136"/>
      <c r="N117" s="76"/>
      <c r="O117" s="62"/>
    </row>
    <row r="118" spans="1:15" ht="15" thickBot="1">
      <c r="A118" s="106" t="s">
        <v>236</v>
      </c>
      <c r="B118" s="146" t="s">
        <v>224</v>
      </c>
      <c r="C118" s="108">
        <f>_xlfn.IFNA(INDEX(CFR20242025_BenchMarkDataReport!$B$3:$CU$87,MATCH($C$2,CFR20242025_BenchMarkDataReport!$B$3:$B$87,0),MATCH(B118,CFR20242025_BenchMarkDataReport!$B$3:$CU$3,0)),0)</f>
        <v>0</v>
      </c>
      <c r="D118" s="34"/>
      <c r="E118" s="110"/>
      <c r="F118" s="121">
        <f>D118</f>
        <v>0</v>
      </c>
      <c r="G118" s="110"/>
      <c r="H118" s="135"/>
      <c r="I118" s="136"/>
      <c r="J118" s="121">
        <f>F118</f>
        <v>0</v>
      </c>
      <c r="K118" s="135"/>
      <c r="L118" s="135"/>
      <c r="M118" s="136"/>
      <c r="N118" s="76"/>
      <c r="O118" s="62"/>
    </row>
    <row r="119" spans="1:15">
      <c r="A119" s="134"/>
      <c r="B119" s="62"/>
      <c r="C119" s="110"/>
      <c r="D119" s="110"/>
      <c r="E119" s="110"/>
      <c r="F119" s="110"/>
      <c r="G119" s="110"/>
      <c r="H119" s="135"/>
      <c r="I119" s="136"/>
      <c r="J119" s="110"/>
      <c r="K119" s="135"/>
      <c r="L119" s="135"/>
      <c r="M119" s="136"/>
      <c r="N119" s="76"/>
      <c r="O119" s="62"/>
    </row>
    <row r="120" spans="1:15" ht="15" thickBot="1">
      <c r="A120" s="168" t="s">
        <v>229</v>
      </c>
      <c r="B120" s="166"/>
      <c r="C120" s="171"/>
      <c r="D120" s="171"/>
      <c r="E120" s="110"/>
      <c r="F120" s="171"/>
      <c r="G120" s="110"/>
      <c r="H120" s="135"/>
      <c r="I120" s="136"/>
      <c r="J120" s="171"/>
      <c r="K120" s="135"/>
      <c r="L120" s="135"/>
      <c r="M120" s="136"/>
      <c r="N120" s="76"/>
      <c r="O120" s="62"/>
    </row>
    <row r="121" spans="1:15" ht="15" thickBot="1">
      <c r="A121" s="106" t="s">
        <v>235</v>
      </c>
      <c r="B121" s="146" t="s">
        <v>261</v>
      </c>
      <c r="C121" s="108">
        <f>_xlfn.IFNA(INDEX(CFR20242025_BenchMarkDataReport!$B$3:$CU$87,MATCH($C$2,CFR20242025_BenchMarkDataReport!$B$3:$B$87,0),MATCH(B121,CFR20242025_BenchMarkDataReport!$B$3:$CU$3,0)),0)</f>
        <v>0</v>
      </c>
      <c r="D121" s="147">
        <f>IFERROR(D118+D114,"")</f>
        <v>0</v>
      </c>
      <c r="E121" s="110"/>
      <c r="F121" s="121">
        <f>IFERROR(F118+F114,"")</f>
        <v>0</v>
      </c>
      <c r="G121" s="110"/>
      <c r="H121" s="135"/>
      <c r="I121" s="136"/>
      <c r="J121" s="121">
        <f>IFERROR(J118+J114,"")</f>
        <v>0</v>
      </c>
      <c r="K121" s="135"/>
      <c r="L121" s="135"/>
      <c r="M121" s="136"/>
      <c r="N121" s="76"/>
      <c r="O121" s="62"/>
    </row>
    <row r="122" spans="1:15">
      <c r="A122" s="134"/>
      <c r="C122" s="135"/>
      <c r="D122" s="135"/>
      <c r="E122" s="135"/>
      <c r="F122" s="135"/>
      <c r="G122" s="135"/>
      <c r="H122" s="135"/>
      <c r="I122" s="136"/>
      <c r="J122" s="135"/>
      <c r="K122" s="135"/>
      <c r="L122" s="135"/>
      <c r="M122" s="136"/>
      <c r="N122" s="76"/>
      <c r="O122" s="62"/>
    </row>
    <row r="123" spans="1:15">
      <c r="A123" s="134"/>
      <c r="B123" s="62"/>
      <c r="C123" s="135"/>
      <c r="D123" s="135"/>
      <c r="E123" s="135"/>
      <c r="F123" s="135"/>
      <c r="G123" s="135"/>
      <c r="H123" s="135"/>
      <c r="I123" s="136"/>
      <c r="J123" s="135"/>
      <c r="K123" s="135"/>
      <c r="L123" s="135"/>
      <c r="M123" s="136"/>
      <c r="N123" s="76"/>
      <c r="O123" s="62"/>
    </row>
    <row r="124" spans="1:15" s="40" customFormat="1" ht="28.8">
      <c r="A124" s="172" t="s">
        <v>469</v>
      </c>
      <c r="B124" s="172"/>
      <c r="C124" s="173" t="s">
        <v>548</v>
      </c>
      <c r="D124" s="174" t="s">
        <v>447</v>
      </c>
      <c r="E124" s="174" t="s">
        <v>478</v>
      </c>
      <c r="F124" s="174" t="s">
        <v>448</v>
      </c>
      <c r="G124" s="175"/>
      <c r="H124" s="174" t="s">
        <v>477</v>
      </c>
      <c r="I124" s="88"/>
      <c r="J124" s="174" t="s">
        <v>432</v>
      </c>
      <c r="K124" s="175"/>
      <c r="L124" s="176" t="s">
        <v>252</v>
      </c>
      <c r="M124" s="177"/>
      <c r="N124" s="76"/>
      <c r="O124" s="76"/>
    </row>
    <row r="125" spans="1:15" s="40" customFormat="1">
      <c r="A125" s="172"/>
      <c r="B125" s="172"/>
      <c r="C125" s="172"/>
      <c r="D125" s="172"/>
      <c r="E125" s="172"/>
      <c r="F125" s="172"/>
      <c r="G125" s="135"/>
      <c r="H125" s="172"/>
      <c r="I125" s="178"/>
      <c r="J125" s="172"/>
      <c r="K125" s="172"/>
      <c r="L125" s="172"/>
      <c r="M125" s="178"/>
      <c r="N125" s="76"/>
      <c r="O125" s="76"/>
    </row>
    <row r="126" spans="1:15" s="40" customFormat="1">
      <c r="A126" s="179" t="s">
        <v>306</v>
      </c>
      <c r="B126" s="180" t="s">
        <v>479</v>
      </c>
      <c r="C126" s="126">
        <f>C34</f>
        <v>0</v>
      </c>
      <c r="D126" s="127">
        <f>D34</f>
        <v>0</v>
      </c>
      <c r="E126" s="127">
        <f>E34</f>
        <v>0</v>
      </c>
      <c r="F126" s="127">
        <f>F34</f>
        <v>0</v>
      </c>
      <c r="G126" s="135"/>
      <c r="H126" s="127">
        <f>H34</f>
        <v>0</v>
      </c>
      <c r="I126" s="109" t="str">
        <f>IFERROR(IF(OR(F126&lt;&gt;0,H126&lt;&gt;0),H126/F126,""),"")</f>
        <v/>
      </c>
      <c r="J126" s="127">
        <f>J34</f>
        <v>0</v>
      </c>
      <c r="K126" s="135"/>
      <c r="L126" s="127">
        <f>L34</f>
        <v>0</v>
      </c>
      <c r="M126" s="109" t="str">
        <f t="shared" ref="M126:M127" si="16">IFERROR(IF(OR(F126&lt;&gt;0,J126&lt;&gt;0),L126/F126,""),"")</f>
        <v/>
      </c>
      <c r="N126" s="76"/>
      <c r="O126" s="76"/>
    </row>
    <row r="127" spans="1:15" s="40" customFormat="1">
      <c r="A127" s="179" t="s">
        <v>480</v>
      </c>
      <c r="B127" s="180" t="s">
        <v>481</v>
      </c>
      <c r="C127" s="181">
        <f>C78</f>
        <v>0</v>
      </c>
      <c r="D127" s="150">
        <f>D78</f>
        <v>0</v>
      </c>
      <c r="E127" s="150">
        <f>E78</f>
        <v>0</v>
      </c>
      <c r="F127" s="150">
        <f>F78</f>
        <v>0</v>
      </c>
      <c r="G127" s="135"/>
      <c r="H127" s="150">
        <f>H78</f>
        <v>0</v>
      </c>
      <c r="I127" s="109" t="str">
        <f t="shared" ref="I127" si="17">IFERROR(IF(OR(F127&lt;&gt;0,H127&lt;&gt;0),H127/F127,""),"")</f>
        <v/>
      </c>
      <c r="J127" s="150">
        <f>J78</f>
        <v>0</v>
      </c>
      <c r="K127" s="135"/>
      <c r="L127" s="150">
        <f>L78</f>
        <v>0</v>
      </c>
      <c r="M127" s="109" t="str">
        <f t="shared" si="16"/>
        <v/>
      </c>
      <c r="N127" s="76"/>
      <c r="O127" s="76"/>
    </row>
    <row r="128" spans="1:15" s="40" customFormat="1" ht="15" thickBot="1">
      <c r="A128" s="179" t="s">
        <v>470</v>
      </c>
      <c r="B128" s="180"/>
      <c r="C128" s="182">
        <f>C80</f>
        <v>0</v>
      </c>
      <c r="D128" s="183">
        <f>D80</f>
        <v>0</v>
      </c>
      <c r="E128" s="183">
        <f>E80</f>
        <v>0</v>
      </c>
      <c r="F128" s="183">
        <f>F80</f>
        <v>0</v>
      </c>
      <c r="G128" s="184"/>
      <c r="H128" s="183">
        <f>H80</f>
        <v>0</v>
      </c>
      <c r="I128" s="109"/>
      <c r="J128" s="183">
        <f>J80</f>
        <v>0</v>
      </c>
      <c r="K128" s="135"/>
      <c r="L128" s="183">
        <f>L80</f>
        <v>0</v>
      </c>
      <c r="M128" s="177"/>
      <c r="N128" s="76"/>
      <c r="O128" s="76"/>
    </row>
    <row r="129" spans="1:15" s="40" customFormat="1">
      <c r="A129" s="179" t="s">
        <v>425</v>
      </c>
      <c r="B129" s="180" t="str">
        <f>B86</f>
        <v>OB01 + OB02</v>
      </c>
      <c r="C129" s="126">
        <f>C86</f>
        <v>0</v>
      </c>
      <c r="D129" s="127">
        <f>D86</f>
        <v>0</v>
      </c>
      <c r="E129" s="179"/>
      <c r="F129" s="127">
        <f>F86</f>
        <v>0</v>
      </c>
      <c r="G129" s="135"/>
      <c r="H129" s="135"/>
      <c r="I129" s="136"/>
      <c r="J129" s="127">
        <f>J86</f>
        <v>0</v>
      </c>
      <c r="K129" s="135"/>
      <c r="L129" s="172"/>
      <c r="M129" s="178"/>
      <c r="N129" s="76"/>
      <c r="O129" s="76"/>
    </row>
    <row r="130" spans="1:15" s="40" customFormat="1" ht="15" thickBot="1">
      <c r="A130" s="179" t="s">
        <v>473</v>
      </c>
      <c r="B130" s="180" t="str">
        <f>B91</f>
        <v>B01+B02+B06</v>
      </c>
      <c r="C130" s="185">
        <f>C91</f>
        <v>0</v>
      </c>
      <c r="D130" s="185">
        <f>D91</f>
        <v>0</v>
      </c>
      <c r="E130" s="172"/>
      <c r="F130" s="185">
        <f>F91</f>
        <v>0</v>
      </c>
      <c r="G130" s="135"/>
      <c r="H130" s="135"/>
      <c r="I130" s="136"/>
      <c r="J130" s="185">
        <f>J91</f>
        <v>0</v>
      </c>
      <c r="K130" s="135"/>
      <c r="L130" s="149"/>
      <c r="M130" s="177"/>
      <c r="N130" s="76"/>
      <c r="O130" s="76"/>
    </row>
    <row r="131" spans="1:15" s="40" customFormat="1">
      <c r="A131" s="179"/>
      <c r="B131" s="180"/>
      <c r="C131" s="172"/>
      <c r="D131" s="172"/>
      <c r="E131" s="172"/>
      <c r="F131" s="172"/>
      <c r="G131" s="172"/>
      <c r="H131" s="172"/>
      <c r="I131" s="178"/>
      <c r="J131" s="172"/>
      <c r="K131" s="172"/>
      <c r="L131" s="172"/>
      <c r="M131" s="178"/>
      <c r="N131" s="76"/>
      <c r="O131" s="76"/>
    </row>
    <row r="132" spans="1:15" s="40" customFormat="1">
      <c r="A132" s="179" t="s">
        <v>85</v>
      </c>
      <c r="B132" s="180" t="s">
        <v>482</v>
      </c>
      <c r="C132" s="126">
        <f>C101</f>
        <v>0</v>
      </c>
      <c r="D132" s="127">
        <f>D101</f>
        <v>0</v>
      </c>
      <c r="E132" s="127">
        <f>E101</f>
        <v>0</v>
      </c>
      <c r="F132" s="127">
        <f>F101</f>
        <v>0</v>
      </c>
      <c r="G132" s="135"/>
      <c r="H132" s="127">
        <f>H101</f>
        <v>0</v>
      </c>
      <c r="I132" s="109" t="str">
        <f t="shared" ref="I132:I133" si="18">IFERROR(IF(OR(F132&lt;&gt;0,H132&lt;&gt;0),H132/F132,""),"")</f>
        <v/>
      </c>
      <c r="J132" s="127">
        <f>J101</f>
        <v>0</v>
      </c>
      <c r="K132" s="135"/>
      <c r="L132" s="127">
        <f>L101</f>
        <v>0</v>
      </c>
      <c r="M132" s="109" t="str">
        <f t="shared" ref="M132:M133" si="19">IFERROR(IF(OR(F132&lt;&gt;0,J132&lt;&gt;0),L132/F132,""),"")</f>
        <v/>
      </c>
      <c r="N132" s="76"/>
      <c r="O132" s="76"/>
    </row>
    <row r="133" spans="1:15" s="40" customFormat="1">
      <c r="A133" s="179" t="s">
        <v>471</v>
      </c>
      <c r="B133" s="180" t="s">
        <v>483</v>
      </c>
      <c r="C133" s="126">
        <f>C112</f>
        <v>0</v>
      </c>
      <c r="D133" s="127">
        <f t="shared" ref="D133:F133" si="20">D112</f>
        <v>0</v>
      </c>
      <c r="E133" s="127">
        <f t="shared" si="20"/>
        <v>0</v>
      </c>
      <c r="F133" s="127">
        <f t="shared" si="20"/>
        <v>0</v>
      </c>
      <c r="G133" s="135"/>
      <c r="H133" s="127">
        <f>H112</f>
        <v>0</v>
      </c>
      <c r="I133" s="109" t="str">
        <f t="shared" si="18"/>
        <v/>
      </c>
      <c r="J133" s="127">
        <f>J112</f>
        <v>0</v>
      </c>
      <c r="K133" s="135"/>
      <c r="L133" s="127">
        <f>L112</f>
        <v>0</v>
      </c>
      <c r="M133" s="109" t="str">
        <f t="shared" si="19"/>
        <v/>
      </c>
      <c r="N133" s="76"/>
      <c r="O133" s="76"/>
    </row>
    <row r="134" spans="1:15" s="40" customFormat="1" ht="15" thickBot="1">
      <c r="A134" s="179" t="s">
        <v>472</v>
      </c>
      <c r="B134" s="180"/>
      <c r="C134" s="182">
        <f>C114</f>
        <v>0</v>
      </c>
      <c r="D134" s="183">
        <f t="shared" ref="D134:F134" si="21">D114</f>
        <v>0</v>
      </c>
      <c r="E134" s="183">
        <f t="shared" si="21"/>
        <v>0</v>
      </c>
      <c r="F134" s="183">
        <f t="shared" si="21"/>
        <v>0</v>
      </c>
      <c r="G134" s="135"/>
      <c r="H134" s="183">
        <f>H114</f>
        <v>0</v>
      </c>
      <c r="I134" s="109" t="str">
        <f t="shared" ref="I134" si="22">IFERROR(IF(OR(F134&lt;&gt;0,H134&lt;&gt;0),H134/F134,""),"")</f>
        <v/>
      </c>
      <c r="J134" s="183">
        <f>J114</f>
        <v>0</v>
      </c>
      <c r="K134" s="135"/>
      <c r="L134" s="183">
        <f>L114</f>
        <v>0</v>
      </c>
      <c r="M134" s="177"/>
      <c r="N134" s="76"/>
      <c r="O134" s="76"/>
    </row>
    <row r="135" spans="1:15" s="40" customFormat="1">
      <c r="A135" s="179" t="s">
        <v>474</v>
      </c>
      <c r="B135" s="180" t="str">
        <f>B118</f>
        <v>OB03</v>
      </c>
      <c r="C135" s="126">
        <f>C118</f>
        <v>0</v>
      </c>
      <c r="D135" s="127">
        <f t="shared" ref="D135:F135" si="23">D118</f>
        <v>0</v>
      </c>
      <c r="E135" s="172"/>
      <c r="F135" s="127">
        <f t="shared" si="23"/>
        <v>0</v>
      </c>
      <c r="G135" s="135"/>
      <c r="H135" s="135"/>
      <c r="I135" s="136"/>
      <c r="J135" s="127">
        <f>J118</f>
        <v>0</v>
      </c>
      <c r="K135" s="135"/>
      <c r="L135" s="149"/>
      <c r="M135" s="177"/>
      <c r="N135" s="76"/>
      <c r="O135" s="76"/>
    </row>
    <row r="136" spans="1:15" s="40" customFormat="1" ht="15" thickBot="1">
      <c r="A136" s="179" t="s">
        <v>475</v>
      </c>
      <c r="B136" s="180" t="str">
        <f>B121</f>
        <v>B03+B05</v>
      </c>
      <c r="C136" s="185">
        <f>C121</f>
        <v>0</v>
      </c>
      <c r="D136" s="185">
        <f t="shared" ref="D136:F136" si="24">D121</f>
        <v>0</v>
      </c>
      <c r="E136" s="135"/>
      <c r="F136" s="185">
        <f t="shared" si="24"/>
        <v>0</v>
      </c>
      <c r="G136" s="135"/>
      <c r="H136" s="135"/>
      <c r="I136" s="136"/>
      <c r="J136" s="185">
        <f>J121</f>
        <v>0</v>
      </c>
      <c r="K136" s="135"/>
      <c r="L136" s="149"/>
      <c r="M136" s="177"/>
      <c r="N136" s="76"/>
      <c r="O136" s="76"/>
    </row>
    <row r="137" spans="1:15" s="40" customFormat="1" ht="15" thickBot="1">
      <c r="A137" s="179"/>
      <c r="B137" s="180"/>
      <c r="C137" s="172"/>
      <c r="D137" s="172"/>
      <c r="E137" s="135"/>
      <c r="F137" s="172"/>
      <c r="G137" s="172"/>
      <c r="H137" s="135"/>
      <c r="I137" s="178"/>
      <c r="J137" s="172"/>
      <c r="K137" s="172"/>
      <c r="L137" s="172"/>
      <c r="M137" s="178"/>
      <c r="N137" s="76"/>
      <c r="O137" s="76"/>
    </row>
    <row r="138" spans="1:15" ht="15" thickBot="1">
      <c r="A138" s="186" t="s">
        <v>476</v>
      </c>
      <c r="B138" s="75"/>
      <c r="C138" s="187">
        <f>IFERROR(C130+C136,"")</f>
        <v>0</v>
      </c>
      <c r="D138" s="188">
        <f t="shared" ref="D138:F138" si="25">D130+D136</f>
        <v>0</v>
      </c>
      <c r="E138" s="135"/>
      <c r="F138" s="189">
        <f t="shared" si="25"/>
        <v>0</v>
      </c>
      <c r="G138" s="135"/>
      <c r="H138" s="135"/>
      <c r="I138" s="136"/>
      <c r="J138" s="190">
        <f>J130+J136</f>
        <v>0</v>
      </c>
      <c r="K138" s="135"/>
      <c r="L138" s="135"/>
      <c r="M138" s="136"/>
      <c r="N138" s="76"/>
      <c r="O138" s="62"/>
    </row>
    <row r="139" spans="1:15">
      <c r="A139" s="134"/>
      <c r="B139" s="191"/>
      <c r="C139" s="135"/>
      <c r="D139" s="135"/>
      <c r="E139" s="135"/>
      <c r="F139" s="135"/>
      <c r="G139" s="135"/>
      <c r="H139" s="135"/>
      <c r="I139" s="136"/>
      <c r="J139" s="135"/>
      <c r="K139" s="135"/>
      <c r="L139" s="135"/>
      <c r="M139" s="136"/>
      <c r="N139" s="76"/>
      <c r="O139" s="62"/>
    </row>
    <row r="140" spans="1:15">
      <c r="A140" s="39" t="s">
        <v>493</v>
      </c>
      <c r="B140" s="41"/>
      <c r="C140" s="35"/>
      <c r="D140" s="35"/>
      <c r="E140" s="35"/>
      <c r="F140" s="35"/>
      <c r="G140" s="35"/>
      <c r="H140" s="35"/>
      <c r="I140" s="53"/>
      <c r="J140" s="35"/>
      <c r="K140" s="35"/>
      <c r="L140" s="35"/>
      <c r="M140" s="53"/>
    </row>
    <row r="141" spans="1:15">
      <c r="A141" s="470" t="s">
        <v>523</v>
      </c>
      <c r="B141" s="471"/>
      <c r="C141" s="471"/>
      <c r="D141" s="471"/>
      <c r="E141" s="471"/>
      <c r="F141" s="471"/>
      <c r="G141" s="471"/>
      <c r="H141" s="471"/>
      <c r="I141" s="471"/>
      <c r="J141" s="471"/>
      <c r="K141" s="471"/>
      <c r="L141" s="471"/>
      <c r="M141" s="471"/>
      <c r="N141" s="472"/>
    </row>
    <row r="142" spans="1:15">
      <c r="A142" s="473"/>
      <c r="B142" s="474"/>
      <c r="C142" s="474"/>
      <c r="D142" s="474"/>
      <c r="E142" s="474"/>
      <c r="F142" s="474"/>
      <c r="G142" s="474"/>
      <c r="H142" s="474"/>
      <c r="I142" s="474"/>
      <c r="J142" s="474"/>
      <c r="K142" s="474"/>
      <c r="L142" s="474"/>
      <c r="M142" s="474"/>
      <c r="N142" s="475"/>
    </row>
    <row r="143" spans="1:15" ht="15.75" customHeight="1">
      <c r="A143" s="473"/>
      <c r="B143" s="474"/>
      <c r="C143" s="474"/>
      <c r="D143" s="474"/>
      <c r="E143" s="474"/>
      <c r="F143" s="474"/>
      <c r="G143" s="474"/>
      <c r="H143" s="474"/>
      <c r="I143" s="474"/>
      <c r="J143" s="474"/>
      <c r="K143" s="474"/>
      <c r="L143" s="474"/>
      <c r="M143" s="474"/>
      <c r="N143" s="475"/>
    </row>
    <row r="144" spans="1:15" ht="15.75" customHeight="1">
      <c r="A144" s="473"/>
      <c r="B144" s="474"/>
      <c r="C144" s="474"/>
      <c r="D144" s="474"/>
      <c r="E144" s="474"/>
      <c r="F144" s="474"/>
      <c r="G144" s="474"/>
      <c r="H144" s="474"/>
      <c r="I144" s="474"/>
      <c r="J144" s="474"/>
      <c r="K144" s="474"/>
      <c r="L144" s="474"/>
      <c r="M144" s="474"/>
      <c r="N144" s="475"/>
    </row>
    <row r="145" spans="1:14" ht="15.75" customHeight="1">
      <c r="A145" s="473"/>
      <c r="B145" s="474"/>
      <c r="C145" s="474"/>
      <c r="D145" s="474"/>
      <c r="E145" s="474"/>
      <c r="F145" s="474"/>
      <c r="G145" s="474"/>
      <c r="H145" s="474"/>
      <c r="I145" s="474"/>
      <c r="J145" s="474"/>
      <c r="K145" s="474"/>
      <c r="L145" s="474"/>
      <c r="M145" s="474"/>
      <c r="N145" s="475"/>
    </row>
    <row r="146" spans="1:14" ht="15.75" customHeight="1">
      <c r="A146" s="476"/>
      <c r="B146" s="477"/>
      <c r="C146" s="477"/>
      <c r="D146" s="477"/>
      <c r="E146" s="477"/>
      <c r="F146" s="477"/>
      <c r="G146" s="477"/>
      <c r="H146" s="477"/>
      <c r="I146" s="477"/>
      <c r="J146" s="477"/>
      <c r="K146" s="477"/>
      <c r="L146" s="477"/>
      <c r="M146" s="477"/>
      <c r="N146" s="478"/>
    </row>
    <row r="148" spans="1:14" ht="15.75" customHeight="1">
      <c r="A148" s="56" t="s">
        <v>492</v>
      </c>
      <c r="B148" s="55"/>
      <c r="C148" s="55"/>
      <c r="D148" s="55"/>
      <c r="E148" s="55"/>
      <c r="F148" s="55"/>
      <c r="G148" s="55"/>
      <c r="H148" s="55"/>
      <c r="I148" s="55"/>
      <c r="J148" s="55"/>
      <c r="K148" s="55"/>
      <c r="L148" s="55"/>
      <c r="M148" s="55"/>
      <c r="N148" s="55"/>
    </row>
    <row r="149" spans="1:14" ht="15.6">
      <c r="A149" s="49"/>
      <c r="B149" s="41"/>
      <c r="C149" s="35"/>
      <c r="D149" s="35"/>
      <c r="E149" s="35"/>
      <c r="F149" s="35"/>
      <c r="G149" s="35"/>
      <c r="H149" s="35"/>
      <c r="I149" s="53"/>
      <c r="J149" s="35"/>
      <c r="K149" s="35"/>
      <c r="L149" s="35"/>
      <c r="M149" s="53"/>
    </row>
    <row r="150" spans="1:14" ht="15.6">
      <c r="A150" s="49" t="s">
        <v>490</v>
      </c>
      <c r="B150" s="41"/>
      <c r="C150" s="35"/>
      <c r="D150" s="35"/>
      <c r="E150" s="35"/>
      <c r="F150" s="35"/>
      <c r="G150" s="35"/>
      <c r="H150" s="35"/>
      <c r="I150" s="53"/>
      <c r="J150" s="35"/>
      <c r="K150" s="35"/>
      <c r="L150" s="35"/>
      <c r="M150" s="53"/>
    </row>
    <row r="151" spans="1:14" ht="15.75" customHeight="1">
      <c r="A151" s="468" t="s">
        <v>494</v>
      </c>
      <c r="C151" s="491"/>
      <c r="D151" s="492"/>
      <c r="E151" s="492"/>
      <c r="F151" s="492"/>
      <c r="G151" s="492"/>
      <c r="H151" s="493"/>
      <c r="I151" s="53"/>
      <c r="J151" s="35"/>
      <c r="K151" s="35"/>
      <c r="L151" s="35"/>
      <c r="M151" s="53"/>
    </row>
    <row r="152" spans="1:14" ht="15.75" customHeight="1">
      <c r="A152" s="469"/>
      <c r="C152" s="494"/>
      <c r="D152" s="495"/>
      <c r="E152" s="495"/>
      <c r="F152" s="495"/>
      <c r="G152" s="495"/>
      <c r="H152" s="496"/>
      <c r="I152" s="53"/>
      <c r="J152" s="35"/>
      <c r="K152" s="35"/>
      <c r="L152" s="35"/>
      <c r="M152" s="53"/>
    </row>
    <row r="153" spans="1:14" ht="7.5" customHeight="1">
      <c r="A153" s="48"/>
      <c r="C153" s="41"/>
      <c r="D153" s="35"/>
      <c r="E153" s="35"/>
      <c r="F153" s="35"/>
      <c r="G153" s="35"/>
      <c r="H153" s="35"/>
      <c r="I153" s="53"/>
      <c r="J153" s="35"/>
      <c r="K153" s="35"/>
      <c r="L153" s="35"/>
      <c r="M153" s="53"/>
    </row>
    <row r="154" spans="1:14" ht="15.75" customHeight="1">
      <c r="A154" s="468" t="s">
        <v>108</v>
      </c>
      <c r="C154" s="491"/>
      <c r="D154" s="492"/>
      <c r="E154" s="492"/>
      <c r="F154" s="492"/>
      <c r="G154" s="492"/>
      <c r="H154" s="493"/>
      <c r="I154" s="53"/>
      <c r="J154" s="35"/>
      <c r="K154" s="35"/>
      <c r="L154" s="35"/>
      <c r="M154" s="53"/>
    </row>
    <row r="155" spans="1:14" ht="15.75" customHeight="1">
      <c r="A155" s="469"/>
      <c r="C155" s="494"/>
      <c r="D155" s="495"/>
      <c r="E155" s="495"/>
      <c r="F155" s="495"/>
      <c r="G155" s="495"/>
      <c r="H155" s="496"/>
      <c r="I155" s="53"/>
      <c r="J155" s="35"/>
      <c r="K155" s="35"/>
      <c r="L155" s="35"/>
      <c r="M155" s="53"/>
    </row>
    <row r="156" spans="1:14" ht="7.5" customHeight="1">
      <c r="A156" s="48"/>
      <c r="C156" s="41"/>
      <c r="D156" s="35"/>
      <c r="E156" s="35"/>
      <c r="F156" s="35"/>
      <c r="G156" s="35"/>
      <c r="H156" s="35"/>
      <c r="I156" s="53"/>
      <c r="J156" s="35"/>
      <c r="K156" s="35"/>
      <c r="L156" s="35"/>
      <c r="M156" s="53"/>
    </row>
    <row r="157" spans="1:14" ht="15.75" customHeight="1">
      <c r="A157" s="468" t="s">
        <v>109</v>
      </c>
      <c r="C157" s="485" t="s">
        <v>111</v>
      </c>
      <c r="D157" s="486"/>
      <c r="E157" s="486"/>
      <c r="F157" s="486"/>
      <c r="G157" s="486"/>
      <c r="H157" s="487"/>
      <c r="J157" s="35"/>
      <c r="K157" s="35"/>
      <c r="L157" s="35"/>
      <c r="M157" s="53"/>
    </row>
    <row r="158" spans="1:14" ht="15.75" customHeight="1">
      <c r="A158" s="469"/>
      <c r="C158" s="488"/>
      <c r="D158" s="489"/>
      <c r="E158" s="489"/>
      <c r="F158" s="489"/>
      <c r="G158" s="489"/>
      <c r="H158" s="490"/>
      <c r="J158" s="35"/>
      <c r="K158" s="35"/>
      <c r="L158" s="35"/>
      <c r="M158" s="53"/>
    </row>
    <row r="159" spans="1:14" ht="7.5" customHeight="1">
      <c r="A159" s="47"/>
      <c r="C159" s="40"/>
      <c r="D159" s="40"/>
      <c r="E159" s="40"/>
      <c r="F159" s="35"/>
      <c r="G159" s="40"/>
      <c r="H159" s="40"/>
      <c r="I159" s="54"/>
      <c r="J159" s="35"/>
      <c r="K159" s="35"/>
      <c r="L159" s="35"/>
      <c r="M159" s="53"/>
    </row>
    <row r="160" spans="1:14" ht="15.75" customHeight="1">
      <c r="A160" s="468" t="s">
        <v>110</v>
      </c>
      <c r="C160" s="491"/>
      <c r="D160" s="492"/>
      <c r="E160" s="492"/>
      <c r="F160" s="492"/>
      <c r="G160" s="492"/>
      <c r="H160" s="493"/>
      <c r="I160" s="54"/>
      <c r="J160" s="35"/>
      <c r="K160" s="35"/>
      <c r="L160" s="35"/>
      <c r="M160" s="53"/>
    </row>
    <row r="161" spans="1:13" ht="15.75" customHeight="1">
      <c r="A161" s="469"/>
      <c r="C161" s="494"/>
      <c r="D161" s="495"/>
      <c r="E161" s="495"/>
      <c r="F161" s="495"/>
      <c r="G161" s="495"/>
      <c r="H161" s="496"/>
      <c r="J161" s="35"/>
      <c r="K161" s="35"/>
      <c r="L161" s="35"/>
      <c r="M161" s="53"/>
    </row>
    <row r="162" spans="1:13">
      <c r="A162" s="42"/>
    </row>
    <row r="163" spans="1:13" ht="15.6">
      <c r="A163" s="45" t="s">
        <v>280</v>
      </c>
    </row>
    <row r="164" spans="1:13" ht="15.75" customHeight="1">
      <c r="A164" s="468" t="s">
        <v>494</v>
      </c>
      <c r="C164" s="491"/>
      <c r="D164" s="492"/>
      <c r="E164" s="492"/>
      <c r="F164" s="492"/>
      <c r="G164" s="492"/>
      <c r="H164" s="493"/>
    </row>
    <row r="165" spans="1:13" ht="15.75" customHeight="1">
      <c r="A165" s="469"/>
      <c r="C165" s="494"/>
      <c r="D165" s="495"/>
      <c r="E165" s="495"/>
      <c r="F165" s="495"/>
      <c r="G165" s="495"/>
      <c r="H165" s="496"/>
    </row>
    <row r="166" spans="1:13" ht="8.25" customHeight="1">
      <c r="A166" s="48"/>
      <c r="C166" s="41"/>
      <c r="D166" s="35"/>
      <c r="E166" s="35"/>
      <c r="F166" s="35"/>
      <c r="G166" s="35"/>
      <c r="H166" s="35"/>
    </row>
    <row r="167" spans="1:13" ht="15.75" customHeight="1">
      <c r="A167" s="468" t="s">
        <v>108</v>
      </c>
      <c r="C167" s="491"/>
      <c r="D167" s="492"/>
      <c r="E167" s="492"/>
      <c r="F167" s="492"/>
      <c r="G167" s="492"/>
      <c r="H167" s="493"/>
    </row>
    <row r="168" spans="1:13" ht="15.75" customHeight="1">
      <c r="A168" s="469"/>
      <c r="C168" s="494"/>
      <c r="D168" s="495"/>
      <c r="E168" s="495"/>
      <c r="F168" s="495"/>
      <c r="G168" s="495"/>
      <c r="H168" s="496"/>
    </row>
    <row r="169" spans="1:13" ht="8.25" customHeight="1">
      <c r="A169" s="48"/>
      <c r="C169" s="41"/>
      <c r="D169" s="35"/>
      <c r="E169" s="35"/>
      <c r="F169" s="35"/>
      <c r="G169" s="35"/>
      <c r="H169" s="35"/>
    </row>
    <row r="170" spans="1:13" ht="15.75" customHeight="1">
      <c r="A170" s="468" t="s">
        <v>491</v>
      </c>
      <c r="C170" s="485" t="s">
        <v>426</v>
      </c>
      <c r="D170" s="486"/>
      <c r="E170" s="486"/>
      <c r="F170" s="486"/>
      <c r="G170" s="486"/>
      <c r="H170" s="487"/>
    </row>
    <row r="171" spans="1:13" ht="15.75" customHeight="1">
      <c r="A171" s="469"/>
      <c r="C171" s="488"/>
      <c r="D171" s="489"/>
      <c r="E171" s="489"/>
      <c r="F171" s="489"/>
      <c r="G171" s="489"/>
      <c r="H171" s="490"/>
    </row>
    <row r="172" spans="1:13" ht="8.25" customHeight="1">
      <c r="A172" s="47"/>
      <c r="C172" s="40"/>
      <c r="D172" s="40"/>
      <c r="E172" s="40"/>
      <c r="F172" s="35"/>
      <c r="G172" s="40"/>
      <c r="H172" s="40"/>
    </row>
    <row r="173" spans="1:13" ht="15.75" customHeight="1">
      <c r="A173" s="468" t="s">
        <v>110</v>
      </c>
      <c r="C173" s="479"/>
      <c r="D173" s="480"/>
      <c r="E173" s="480"/>
      <c r="F173" s="480"/>
      <c r="G173" s="480"/>
      <c r="H173" s="481"/>
    </row>
    <row r="174" spans="1:13" ht="15.75" customHeight="1">
      <c r="A174" s="469"/>
      <c r="C174" s="482"/>
      <c r="D174" s="483"/>
      <c r="E174" s="483"/>
      <c r="F174" s="483"/>
      <c r="G174" s="483"/>
      <c r="H174" s="484"/>
    </row>
  </sheetData>
  <sheetProtection algorithmName="SHA-512" hashValue="u0rPhAu3M/D7Zf8KlYM53oNS7TY2e0ipSEwvwDLepgY5WP0PzYQfvA4hzGGl86DA36ZnFZ3UYqeOwySgEC3giw==" saltValue="K0p06w3umiJRM4Ko+v7PPQ==" spinCount="100000" sheet="1" objects="1" scenarios="1"/>
  <mergeCells count="18">
    <mergeCell ref="A173:A174"/>
    <mergeCell ref="A170:A171"/>
    <mergeCell ref="A141:N146"/>
    <mergeCell ref="C173:H174"/>
    <mergeCell ref="C170:H171"/>
    <mergeCell ref="C167:H168"/>
    <mergeCell ref="C164:H165"/>
    <mergeCell ref="C160:H161"/>
    <mergeCell ref="C154:H155"/>
    <mergeCell ref="C151:H152"/>
    <mergeCell ref="C157:H158"/>
    <mergeCell ref="A164:A165"/>
    <mergeCell ref="A167:A168"/>
    <mergeCell ref="A80:B80"/>
    <mergeCell ref="A151:A152"/>
    <mergeCell ref="A154:A155"/>
    <mergeCell ref="A157:A158"/>
    <mergeCell ref="A160:A161"/>
  </mergeCells>
  <pageMargins left="0.23622047244094491" right="0.23622047244094491" top="0.74803149606299213" bottom="0.74803149606299213" header="0.31496062992125984" footer="0.31496062992125984"/>
  <pageSetup paperSize="9" scale="52" fitToHeight="0" orientation="landscape" r:id="rId1"/>
  <headerFooter>
    <oddHeader>&amp;L&amp;F</oddHeader>
    <oddFooter>&amp;C&amp;P of &amp;N</oddFooter>
  </headerFooter>
  <rowBreaks count="3" manualBreakCount="3">
    <brk id="35" max="16383" man="1"/>
    <brk id="81" max="16383" man="1"/>
    <brk id="122" max="1638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FFED9-CDAF-440B-AC32-38EFF991E2AE}">
  <dimension ref="A1:CU87"/>
  <sheetViews>
    <sheetView showGridLines="0" workbookViewId="0">
      <selection activeCell="N16" sqref="A16:XFD16"/>
    </sheetView>
  </sheetViews>
  <sheetFormatPr defaultRowHeight="14.4"/>
  <cols>
    <col min="1" max="1" width="15.5546875" style="431" customWidth="1"/>
    <col min="2" max="2" width="16.6640625" style="431" customWidth="1"/>
    <col min="3" max="3" width="38" style="431" customWidth="1"/>
    <col min="4" max="4" width="28" style="431" customWidth="1"/>
    <col min="5" max="5" width="35.88671875" style="431" customWidth="1"/>
    <col min="6" max="8" width="13.6640625" style="431" customWidth="1"/>
    <col min="9" max="9" width="17.44140625" style="431" customWidth="1"/>
    <col min="10" max="10" width="18.6640625" style="431" customWidth="1"/>
    <col min="11" max="11" width="13.6640625" style="431" customWidth="1"/>
    <col min="12" max="12" width="17.6640625" style="431" customWidth="1"/>
    <col min="13" max="13" width="13.6640625" style="431" customWidth="1"/>
    <col min="14" max="14" width="19.109375" style="431" customWidth="1"/>
    <col min="15" max="15" width="17.6640625" style="431" customWidth="1"/>
    <col min="16" max="16" width="13.6640625" style="431" customWidth="1"/>
    <col min="17" max="17" width="15.33203125" style="431" bestFit="1" customWidth="1"/>
    <col min="18" max="18" width="12.88671875" style="431" bestFit="1" customWidth="1"/>
    <col min="19" max="19" width="15.33203125" style="431" bestFit="1" customWidth="1"/>
    <col min="20" max="20" width="12.109375" style="431" bestFit="1" customWidth="1"/>
    <col min="21" max="21" width="16.5546875" style="431" hidden="1" customWidth="1"/>
    <col min="22" max="23" width="15.33203125" style="431" hidden="1" customWidth="1"/>
    <col min="24" max="24" width="8.44140625" style="431" hidden="1" customWidth="1"/>
    <col min="25" max="30" width="13.44140625" style="431" hidden="1" customWidth="1"/>
    <col min="31" max="32" width="12.109375" style="431" hidden="1" customWidth="1"/>
    <col min="33" max="34" width="15.33203125" style="431" hidden="1" customWidth="1"/>
    <col min="35" max="35" width="8.44140625" style="431" hidden="1" customWidth="1"/>
    <col min="36" max="36" width="13.44140625" style="431" hidden="1" customWidth="1"/>
    <col min="37" max="37" width="10.88671875" style="431" hidden="1" customWidth="1"/>
    <col min="38" max="38" width="12.109375" style="431" hidden="1" customWidth="1"/>
    <col min="39" max="39" width="13.44140625" style="431" hidden="1" customWidth="1"/>
    <col min="40" max="40" width="15.33203125" style="431" hidden="1" customWidth="1"/>
    <col min="41" max="41" width="13.44140625" style="431" hidden="1" customWidth="1"/>
    <col min="42" max="42" width="15.33203125" style="431" hidden="1" customWidth="1"/>
    <col min="43" max="47" width="13.44140625" style="431" hidden="1" customWidth="1"/>
    <col min="48" max="50" width="12.109375" style="431" hidden="1" customWidth="1"/>
    <col min="51" max="51" width="13.44140625" style="431" hidden="1" customWidth="1"/>
    <col min="52" max="52" width="12.109375" style="431" hidden="1" customWidth="1"/>
    <col min="53" max="53" width="13.44140625" style="431" hidden="1" customWidth="1"/>
    <col min="54" max="54" width="12.109375" style="431" hidden="1" customWidth="1"/>
    <col min="55" max="59" width="13.44140625" style="431" hidden="1" customWidth="1"/>
    <col min="60" max="62" width="10.88671875" style="431" hidden="1" customWidth="1"/>
    <col min="63" max="63" width="10.77734375" style="431" hidden="1" customWidth="1"/>
    <col min="64" max="64" width="10.6640625" style="431" hidden="1" customWidth="1"/>
    <col min="65" max="65" width="11.109375" style="431" hidden="1" customWidth="1"/>
    <col min="66" max="67" width="13.44140625" style="431" hidden="1" customWidth="1"/>
    <col min="68" max="68" width="12.109375" style="431" hidden="1" customWidth="1"/>
    <col min="69" max="72" width="13.44140625" style="431" hidden="1" customWidth="1"/>
    <col min="73" max="73" width="15.33203125" style="431" hidden="1" customWidth="1"/>
    <col min="74" max="74" width="12.109375" style="431" hidden="1" customWidth="1"/>
    <col min="75" max="75" width="10.109375" style="431" hidden="1" customWidth="1"/>
    <col min="76" max="76" width="8.109375" style="431" hidden="1" customWidth="1"/>
    <col min="77" max="78" width="13.44140625" style="431" hidden="1" customWidth="1"/>
    <col min="79" max="79" width="12.109375" style="431" hidden="1" customWidth="1"/>
    <col min="80" max="82" width="13.44140625" style="431" hidden="1" customWidth="1"/>
    <col min="83" max="83" width="16.21875" style="431" hidden="1" customWidth="1"/>
    <col min="84" max="84" width="10.88671875" style="431" hidden="1" customWidth="1"/>
    <col min="85" max="86" width="12.109375" style="431" hidden="1" customWidth="1"/>
    <col min="87" max="87" width="12.33203125" style="431" hidden="1" customWidth="1"/>
    <col min="88" max="90" width="12.44140625" style="431" hidden="1" customWidth="1"/>
    <col min="91" max="91" width="12.33203125" style="431" hidden="1" customWidth="1"/>
    <col min="92" max="92" width="13.44140625" style="431" bestFit="1" customWidth="1"/>
    <col min="93" max="93" width="16.109375" style="431" bestFit="1" customWidth="1"/>
    <col min="94" max="94" width="12.109375" style="431" bestFit="1" customWidth="1"/>
    <col min="95" max="95" width="10.88671875" style="431" bestFit="1" customWidth="1"/>
    <col min="96" max="96" width="13.44140625" style="431" bestFit="1" customWidth="1"/>
    <col min="97" max="97" width="9.44140625" style="431" bestFit="1" customWidth="1"/>
    <col min="98" max="98" width="15.77734375" style="431" customWidth="1"/>
    <col min="99" max="99" width="10.77734375" style="431" customWidth="1"/>
    <col min="100" max="16384" width="8.88671875" style="431"/>
  </cols>
  <sheetData>
    <row r="1" spans="1:99" ht="31.2" customHeight="1">
      <c r="A1" s="501" t="s">
        <v>806</v>
      </c>
      <c r="B1" s="502"/>
      <c r="C1" s="502"/>
      <c r="D1" s="502"/>
      <c r="E1" s="502"/>
      <c r="F1" s="502"/>
      <c r="G1" s="502"/>
      <c r="H1" s="502"/>
      <c r="I1" s="502"/>
      <c r="J1" s="502"/>
      <c r="K1" s="502"/>
      <c r="L1" s="502"/>
      <c r="M1" s="502"/>
      <c r="N1" s="502"/>
      <c r="O1" s="502"/>
      <c r="P1" s="502"/>
      <c r="Q1" s="502"/>
      <c r="R1" s="502"/>
      <c r="S1" s="502"/>
      <c r="T1" s="502"/>
      <c r="U1" s="502"/>
      <c r="V1" s="502"/>
      <c r="W1" s="502"/>
      <c r="X1" s="502"/>
      <c r="Y1" s="502"/>
      <c r="Z1" s="502"/>
      <c r="AA1" s="502"/>
      <c r="AB1" s="502"/>
      <c r="AC1" s="502"/>
      <c r="AD1" s="502"/>
      <c r="AE1" s="502"/>
      <c r="AF1" s="502"/>
      <c r="AG1" s="502"/>
      <c r="AH1" s="502"/>
      <c r="AI1" s="502"/>
      <c r="AJ1" s="502"/>
      <c r="AK1" s="502"/>
      <c r="AL1" s="502"/>
      <c r="AM1" s="502"/>
      <c r="AN1" s="502"/>
      <c r="AO1" s="502"/>
      <c r="AP1" s="502"/>
      <c r="AQ1" s="502"/>
      <c r="AR1" s="502"/>
      <c r="AS1" s="502"/>
      <c r="AT1" s="502"/>
      <c r="AU1" s="502"/>
      <c r="AV1" s="502"/>
      <c r="AW1" s="502"/>
      <c r="AX1" s="502"/>
      <c r="AY1" s="502"/>
      <c r="AZ1" s="502"/>
      <c r="BA1" s="502"/>
      <c r="BB1" s="502"/>
      <c r="BC1" s="502"/>
      <c r="BD1" s="502"/>
      <c r="BE1" s="502"/>
      <c r="BF1" s="502"/>
      <c r="BG1" s="502"/>
      <c r="BH1" s="502"/>
      <c r="BI1" s="502"/>
      <c r="BJ1" s="502"/>
      <c r="BK1" s="502"/>
      <c r="BL1" s="502"/>
      <c r="BM1" s="502"/>
      <c r="BN1" s="502"/>
      <c r="BO1" s="502"/>
      <c r="BP1" s="502"/>
      <c r="BQ1" s="502"/>
      <c r="BR1" s="502"/>
      <c r="BS1" s="502"/>
      <c r="BT1" s="502"/>
      <c r="BU1" s="502"/>
      <c r="BV1" s="502"/>
      <c r="BW1" s="502"/>
    </row>
    <row r="2" spans="1:99" ht="4.5" customHeight="1"/>
    <row r="3" spans="1:99" ht="15.6">
      <c r="A3" s="432" t="s">
        <v>807</v>
      </c>
      <c r="B3" s="432" t="s">
        <v>808</v>
      </c>
      <c r="C3" s="432" t="s">
        <v>113</v>
      </c>
      <c r="D3" s="432" t="s">
        <v>809</v>
      </c>
      <c r="E3" s="432" t="s">
        <v>810</v>
      </c>
      <c r="F3" s="432" t="s">
        <v>811</v>
      </c>
      <c r="G3" s="432" t="s">
        <v>812</v>
      </c>
      <c r="H3" s="432" t="s">
        <v>813</v>
      </c>
      <c r="I3" s="432" t="s">
        <v>814</v>
      </c>
      <c r="J3" s="432" t="s">
        <v>815</v>
      </c>
      <c r="K3" s="432" t="s">
        <v>816</v>
      </c>
      <c r="L3" s="432" t="s">
        <v>817</v>
      </c>
      <c r="M3" s="432" t="s">
        <v>818</v>
      </c>
      <c r="N3" s="432" t="s">
        <v>819</v>
      </c>
      <c r="O3" s="432" t="s">
        <v>820</v>
      </c>
      <c r="P3" s="432" t="s">
        <v>821</v>
      </c>
      <c r="Q3" s="432" t="s">
        <v>223</v>
      </c>
      <c r="R3" s="432" t="s">
        <v>225</v>
      </c>
      <c r="S3" s="432" t="s">
        <v>237</v>
      </c>
      <c r="T3" s="432" t="s">
        <v>224</v>
      </c>
      <c r="U3" s="432" t="s">
        <v>216</v>
      </c>
      <c r="V3" s="432" t="s">
        <v>15</v>
      </c>
      <c r="W3" s="432" t="s">
        <v>217</v>
      </c>
      <c r="X3" s="432" t="s">
        <v>218</v>
      </c>
      <c r="Y3" s="432" t="s">
        <v>219</v>
      </c>
      <c r="Z3" s="432" t="s">
        <v>16</v>
      </c>
      <c r="AA3" s="432" t="s">
        <v>17</v>
      </c>
      <c r="AB3" s="432" t="s">
        <v>248</v>
      </c>
      <c r="AC3" s="432" t="s">
        <v>251</v>
      </c>
      <c r="AD3" s="432" t="s">
        <v>18</v>
      </c>
      <c r="AE3" s="432" t="s">
        <v>19</v>
      </c>
      <c r="AF3" s="432" t="s">
        <v>20</v>
      </c>
      <c r="AG3" s="432" t="s">
        <v>21</v>
      </c>
      <c r="AH3" s="432" t="s">
        <v>22</v>
      </c>
      <c r="AI3" s="432" t="s">
        <v>23</v>
      </c>
      <c r="AJ3" s="432" t="s">
        <v>100</v>
      </c>
      <c r="AK3" s="432" t="s">
        <v>101</v>
      </c>
      <c r="AL3" s="432" t="s">
        <v>265</v>
      </c>
      <c r="AM3" s="432" t="s">
        <v>266</v>
      </c>
      <c r="AN3" s="432" t="s">
        <v>26</v>
      </c>
      <c r="AO3" s="432" t="s">
        <v>28</v>
      </c>
      <c r="AP3" s="432" t="s">
        <v>30</v>
      </c>
      <c r="AQ3" s="432" t="s">
        <v>32</v>
      </c>
      <c r="AR3" s="432" t="s">
        <v>34</v>
      </c>
      <c r="AS3" s="432" t="s">
        <v>36</v>
      </c>
      <c r="AT3" s="432" t="s">
        <v>38</v>
      </c>
      <c r="AU3" s="432" t="s">
        <v>40</v>
      </c>
      <c r="AV3" s="432" t="s">
        <v>42</v>
      </c>
      <c r="AW3" s="432" t="s">
        <v>44</v>
      </c>
      <c r="AX3" s="432" t="s">
        <v>46</v>
      </c>
      <c r="AY3" s="432" t="s">
        <v>48</v>
      </c>
      <c r="AZ3" s="432" t="s">
        <v>50</v>
      </c>
      <c r="BA3" s="432" t="s">
        <v>52</v>
      </c>
      <c r="BB3" s="432" t="s">
        <v>54</v>
      </c>
      <c r="BC3" s="432" t="s">
        <v>56</v>
      </c>
      <c r="BD3" s="432" t="s">
        <v>58</v>
      </c>
      <c r="BE3" s="432" t="s">
        <v>60</v>
      </c>
      <c r="BF3" s="432" t="s">
        <v>62</v>
      </c>
      <c r="BG3" s="432" t="s">
        <v>454</v>
      </c>
      <c r="BH3" s="432" t="s">
        <v>455</v>
      </c>
      <c r="BI3" s="432" t="s">
        <v>456</v>
      </c>
      <c r="BJ3" s="432" t="s">
        <v>457</v>
      </c>
      <c r="BK3" s="432" t="s">
        <v>458</v>
      </c>
      <c r="BL3" s="432" t="s">
        <v>459</v>
      </c>
      <c r="BM3" s="432" t="s">
        <v>460</v>
      </c>
      <c r="BN3" s="432" t="s">
        <v>65</v>
      </c>
      <c r="BO3" s="432" t="s">
        <v>67</v>
      </c>
      <c r="BP3" s="432" t="s">
        <v>69</v>
      </c>
      <c r="BQ3" s="432" t="s">
        <v>71</v>
      </c>
      <c r="BR3" s="432" t="s">
        <v>73</v>
      </c>
      <c r="BS3" s="432" t="s">
        <v>75</v>
      </c>
      <c r="BT3" s="432" t="s">
        <v>77</v>
      </c>
      <c r="BU3" s="432" t="s">
        <v>221</v>
      </c>
      <c r="BV3" s="432" t="s">
        <v>222</v>
      </c>
      <c r="BW3" s="503" t="s">
        <v>81</v>
      </c>
      <c r="BX3" s="498"/>
      <c r="BY3" s="432" t="s">
        <v>83</v>
      </c>
      <c r="BZ3" s="432" t="s">
        <v>104</v>
      </c>
      <c r="CA3" s="432" t="s">
        <v>105</v>
      </c>
      <c r="CB3" s="432" t="s">
        <v>88</v>
      </c>
      <c r="CC3" s="432" t="s">
        <v>89</v>
      </c>
      <c r="CD3" s="432" t="s">
        <v>822</v>
      </c>
      <c r="CE3" s="432" t="s">
        <v>823</v>
      </c>
      <c r="CF3" s="432" t="s">
        <v>94</v>
      </c>
      <c r="CG3" s="432" t="s">
        <v>95</v>
      </c>
      <c r="CH3" s="432" t="s">
        <v>96</v>
      </c>
      <c r="CI3" s="432" t="s">
        <v>461</v>
      </c>
      <c r="CJ3" s="432" t="s">
        <v>462</v>
      </c>
      <c r="CK3" s="432" t="s">
        <v>463</v>
      </c>
      <c r="CL3" s="432" t="s">
        <v>464</v>
      </c>
      <c r="CM3" s="432" t="s">
        <v>465</v>
      </c>
      <c r="CN3" s="432" t="s">
        <v>824</v>
      </c>
      <c r="CO3" s="432" t="s">
        <v>825</v>
      </c>
      <c r="CP3" s="432" t="s">
        <v>826</v>
      </c>
      <c r="CQ3" s="432" t="s">
        <v>827</v>
      </c>
      <c r="CR3" s="432" t="s">
        <v>260</v>
      </c>
      <c r="CS3" s="432" t="s">
        <v>828</v>
      </c>
      <c r="CT3" s="432" t="s">
        <v>468</v>
      </c>
      <c r="CU3" s="432" t="s">
        <v>261</v>
      </c>
    </row>
    <row r="4" spans="1:99" ht="15">
      <c r="A4" s="433">
        <v>302</v>
      </c>
      <c r="B4" s="433">
        <v>1000</v>
      </c>
      <c r="C4" s="433" t="s">
        <v>829</v>
      </c>
      <c r="D4" s="433" t="s">
        <v>567</v>
      </c>
      <c r="E4" s="433" t="s">
        <v>830</v>
      </c>
      <c r="F4" s="433" t="s">
        <v>831</v>
      </c>
      <c r="G4" s="433">
        <v>0</v>
      </c>
      <c r="H4" s="433">
        <v>0</v>
      </c>
      <c r="I4" s="433" t="s">
        <v>832</v>
      </c>
      <c r="J4" s="433" t="s">
        <v>833</v>
      </c>
      <c r="K4" s="433" t="s">
        <v>834</v>
      </c>
      <c r="L4" s="433" t="s">
        <v>835</v>
      </c>
      <c r="M4" s="433" t="s">
        <v>834</v>
      </c>
      <c r="N4" s="433" t="s">
        <v>836</v>
      </c>
      <c r="O4" s="433" t="s">
        <v>837</v>
      </c>
      <c r="P4" s="433" t="s">
        <v>837</v>
      </c>
      <c r="Q4" s="434">
        <v>-253268.6</v>
      </c>
      <c r="R4" s="434">
        <v>-22847.22</v>
      </c>
      <c r="S4" s="434">
        <f>Q4+R4</f>
        <v>-276115.82</v>
      </c>
      <c r="T4" s="434">
        <v>61016.51</v>
      </c>
      <c r="U4" s="434">
        <v>2199395.85</v>
      </c>
      <c r="V4" s="434">
        <v>0</v>
      </c>
      <c r="W4" s="434">
        <v>119135.67</v>
      </c>
      <c r="X4" s="434">
        <v>0</v>
      </c>
      <c r="Y4" s="434">
        <v>0</v>
      </c>
      <c r="Z4" s="434">
        <v>0</v>
      </c>
      <c r="AA4" s="434">
        <v>32416.28</v>
      </c>
      <c r="AB4" s="434">
        <v>21000</v>
      </c>
      <c r="AC4" s="434">
        <v>5636.56</v>
      </c>
      <c r="AD4" s="434">
        <v>0</v>
      </c>
      <c r="AE4" s="434">
        <v>0</v>
      </c>
      <c r="AF4" s="434">
        <v>0</v>
      </c>
      <c r="AG4" s="434">
        <v>538730.18999999994</v>
      </c>
      <c r="AH4" s="434">
        <v>14770.53</v>
      </c>
      <c r="AI4" s="434">
        <v>0</v>
      </c>
      <c r="AJ4" s="434">
        <v>164223.42000000001</v>
      </c>
      <c r="AK4" s="434">
        <v>1360</v>
      </c>
      <c r="AL4" s="434">
        <v>0</v>
      </c>
      <c r="AM4" s="434">
        <v>0</v>
      </c>
      <c r="AN4" s="434">
        <v>434519.32</v>
      </c>
      <c r="AO4" s="434">
        <v>2262.8200000000002</v>
      </c>
      <c r="AP4" s="434">
        <v>1477295.71</v>
      </c>
      <c r="AQ4" s="434">
        <v>70848.679999999993</v>
      </c>
      <c r="AR4" s="434">
        <v>124863.63</v>
      </c>
      <c r="AS4" s="434">
        <v>0</v>
      </c>
      <c r="AT4" s="434">
        <v>72557.78</v>
      </c>
      <c r="AU4" s="434">
        <v>13594.31</v>
      </c>
      <c r="AV4" s="434">
        <v>4009.04</v>
      </c>
      <c r="AW4" s="434">
        <v>0</v>
      </c>
      <c r="AX4" s="434">
        <v>0</v>
      </c>
      <c r="AY4" s="434">
        <v>34165.040000000001</v>
      </c>
      <c r="AZ4" s="434">
        <v>4755</v>
      </c>
      <c r="BA4" s="434">
        <v>4920.3100000000004</v>
      </c>
      <c r="BB4" s="434">
        <v>4047.18</v>
      </c>
      <c r="BC4" s="434">
        <v>27556.61</v>
      </c>
      <c r="BD4" s="434">
        <v>98201.34</v>
      </c>
      <c r="BE4" s="434">
        <v>18586.48</v>
      </c>
      <c r="BF4" s="434">
        <v>45912.83</v>
      </c>
      <c r="BG4" s="434">
        <v>12968.5</v>
      </c>
      <c r="BH4" s="433">
        <v>0</v>
      </c>
      <c r="BI4" s="433">
        <v>0</v>
      </c>
      <c r="BJ4" s="433">
        <v>23049.29</v>
      </c>
      <c r="BK4" s="433">
        <v>0</v>
      </c>
      <c r="BL4" s="433">
        <v>16.32</v>
      </c>
      <c r="BM4" s="433">
        <v>6239.97</v>
      </c>
      <c r="BN4" s="434">
        <v>0</v>
      </c>
      <c r="BO4" s="434">
        <v>18480.580000000002</v>
      </c>
      <c r="BP4" s="434">
        <v>9775</v>
      </c>
      <c r="BQ4" s="434">
        <v>649.94000000000005</v>
      </c>
      <c r="BR4" s="434">
        <v>7531.89</v>
      </c>
      <c r="BS4" s="434">
        <v>0</v>
      </c>
      <c r="BT4" s="434">
        <v>8980</v>
      </c>
      <c r="BU4" s="434">
        <v>45048.91</v>
      </c>
      <c r="BV4" s="434">
        <v>0</v>
      </c>
      <c r="BW4" s="497">
        <v>0</v>
      </c>
      <c r="BX4" s="498"/>
      <c r="BY4" s="434">
        <v>0</v>
      </c>
      <c r="BZ4" s="434">
        <v>146349.96</v>
      </c>
      <c r="CA4" s="434">
        <v>23993.24</v>
      </c>
      <c r="CB4" s="434">
        <v>14561.63</v>
      </c>
      <c r="CC4" s="434">
        <v>0</v>
      </c>
      <c r="CD4" s="434">
        <v>0</v>
      </c>
      <c r="CE4" s="434">
        <v>6000</v>
      </c>
      <c r="CF4" s="434">
        <v>0</v>
      </c>
      <c r="CG4" s="434">
        <v>14475.14</v>
      </c>
      <c r="CH4" s="434">
        <v>0</v>
      </c>
      <c r="CI4" s="434">
        <v>0</v>
      </c>
      <c r="CJ4" s="433">
        <v>0</v>
      </c>
      <c r="CK4" s="433">
        <v>0</v>
      </c>
      <c r="CL4" s="433">
        <v>0</v>
      </c>
      <c r="CM4" s="433">
        <v>0</v>
      </c>
      <c r="CN4" s="434">
        <v>0</v>
      </c>
      <c r="CO4" s="434">
        <v>106980</v>
      </c>
      <c r="CP4" s="434">
        <v>61103</v>
      </c>
      <c r="CQ4" s="434">
        <v>0</v>
      </c>
      <c r="CR4" s="434">
        <v>-27607</v>
      </c>
      <c r="CS4" s="434">
        <v>0</v>
      </c>
      <c r="CT4" s="435">
        <f>CN4+CO4+CR4</f>
        <v>79373</v>
      </c>
      <c r="CU4" s="435">
        <f>CP4+CQ4</f>
        <v>61103</v>
      </c>
    </row>
    <row r="5" spans="1:99" ht="15">
      <c r="A5" s="433">
        <v>302</v>
      </c>
      <c r="B5" s="433">
        <v>1002</v>
      </c>
      <c r="C5" s="433" t="s">
        <v>838</v>
      </c>
      <c r="D5" s="433" t="s">
        <v>568</v>
      </c>
      <c r="E5" s="433"/>
      <c r="F5" s="433" t="s">
        <v>831</v>
      </c>
      <c r="G5" s="433">
        <v>0</v>
      </c>
      <c r="H5" s="433">
        <v>1</v>
      </c>
      <c r="I5" s="433" t="s">
        <v>832</v>
      </c>
      <c r="J5" s="433" t="s">
        <v>833</v>
      </c>
      <c r="K5" s="433" t="s">
        <v>834</v>
      </c>
      <c r="L5" s="433" t="s">
        <v>835</v>
      </c>
      <c r="M5" s="433" t="s">
        <v>834</v>
      </c>
      <c r="N5" s="433" t="s">
        <v>836</v>
      </c>
      <c r="O5" s="433" t="s">
        <v>834</v>
      </c>
      <c r="P5" s="433" t="s">
        <v>837</v>
      </c>
      <c r="Q5" s="434">
        <v>-122472.49</v>
      </c>
      <c r="R5" s="434">
        <v>0</v>
      </c>
      <c r="S5" s="434">
        <f t="shared" ref="S5:S68" si="0">Q5+R5</f>
        <v>-122472.49</v>
      </c>
      <c r="T5" s="434">
        <v>32253.5</v>
      </c>
      <c r="U5" s="434">
        <v>696417.25</v>
      </c>
      <c r="V5" s="434">
        <v>0</v>
      </c>
      <c r="W5" s="434">
        <v>13746.5</v>
      </c>
      <c r="X5" s="434">
        <v>0</v>
      </c>
      <c r="Y5" s="434">
        <v>0</v>
      </c>
      <c r="Z5" s="434">
        <v>0</v>
      </c>
      <c r="AA5" s="434">
        <v>1180.5999999999999</v>
      </c>
      <c r="AB5" s="434">
        <v>0</v>
      </c>
      <c r="AC5" s="434">
        <v>0</v>
      </c>
      <c r="AD5" s="434">
        <v>22764.880000000001</v>
      </c>
      <c r="AE5" s="434">
        <v>0</v>
      </c>
      <c r="AF5" s="434">
        <v>0</v>
      </c>
      <c r="AG5" s="434">
        <v>380901.06</v>
      </c>
      <c r="AH5" s="434">
        <v>6910.69</v>
      </c>
      <c r="AI5" s="434">
        <v>0</v>
      </c>
      <c r="AJ5" s="434">
        <v>0</v>
      </c>
      <c r="AK5" s="434">
        <v>0</v>
      </c>
      <c r="AL5" s="434">
        <v>0</v>
      </c>
      <c r="AM5" s="434">
        <v>0</v>
      </c>
      <c r="AN5" s="434">
        <v>241185.45</v>
      </c>
      <c r="AO5" s="434">
        <v>0</v>
      </c>
      <c r="AP5" s="434">
        <v>399103.52</v>
      </c>
      <c r="AQ5" s="434">
        <v>41769.14</v>
      </c>
      <c r="AR5" s="434">
        <v>77964.820000000007</v>
      </c>
      <c r="AS5" s="434">
        <v>0</v>
      </c>
      <c r="AT5" s="434">
        <v>64135.08</v>
      </c>
      <c r="AU5" s="434">
        <v>8519.68</v>
      </c>
      <c r="AV5" s="434">
        <v>3821.94</v>
      </c>
      <c r="AW5" s="434">
        <v>0</v>
      </c>
      <c r="AX5" s="434">
        <v>0</v>
      </c>
      <c r="AY5" s="434">
        <v>13762.67</v>
      </c>
      <c r="AZ5" s="434">
        <v>12980.09</v>
      </c>
      <c r="BA5" s="434">
        <v>11067.91</v>
      </c>
      <c r="BB5" s="434">
        <v>1260.4100000000001</v>
      </c>
      <c r="BC5" s="434">
        <v>19325.330000000002</v>
      </c>
      <c r="BD5" s="434">
        <v>0</v>
      </c>
      <c r="BE5" s="434">
        <v>5684.09</v>
      </c>
      <c r="BF5" s="434">
        <v>13795.1</v>
      </c>
      <c r="BG5" s="434">
        <v>3470</v>
      </c>
      <c r="BH5" s="433">
        <v>0</v>
      </c>
      <c r="BI5" s="433">
        <v>75</v>
      </c>
      <c r="BJ5" s="433">
        <v>4589</v>
      </c>
      <c r="BK5" s="433">
        <v>611</v>
      </c>
      <c r="BL5" s="433">
        <v>280</v>
      </c>
      <c r="BM5" s="433">
        <v>1155</v>
      </c>
      <c r="BN5" s="434">
        <v>0</v>
      </c>
      <c r="BO5" s="434">
        <v>5741.27</v>
      </c>
      <c r="BP5" s="434">
        <v>2250</v>
      </c>
      <c r="BQ5" s="434">
        <v>3574.07</v>
      </c>
      <c r="BR5" s="434">
        <v>22764.880000000001</v>
      </c>
      <c r="BS5" s="434">
        <v>14311.58</v>
      </c>
      <c r="BT5" s="434">
        <v>36739.089999999997</v>
      </c>
      <c r="BU5" s="434">
        <v>10545.37</v>
      </c>
      <c r="BV5" s="434">
        <v>0</v>
      </c>
      <c r="BW5" s="497">
        <v>0</v>
      </c>
      <c r="BX5" s="498"/>
      <c r="BY5" s="434">
        <v>0</v>
      </c>
      <c r="BZ5" s="434">
        <v>0</v>
      </c>
      <c r="CA5" s="434">
        <v>0</v>
      </c>
      <c r="CB5" s="434">
        <v>4648</v>
      </c>
      <c r="CC5" s="434">
        <v>0</v>
      </c>
      <c r="CD5" s="434">
        <v>0</v>
      </c>
      <c r="CE5" s="434">
        <v>6000</v>
      </c>
      <c r="CF5" s="434">
        <v>0</v>
      </c>
      <c r="CG5" s="434">
        <v>30298.5</v>
      </c>
      <c r="CH5" s="434">
        <v>0</v>
      </c>
      <c r="CI5" s="434">
        <v>0</v>
      </c>
      <c r="CJ5" s="433">
        <v>0</v>
      </c>
      <c r="CK5" s="433">
        <v>0</v>
      </c>
      <c r="CL5" s="433">
        <v>0</v>
      </c>
      <c r="CM5" s="433">
        <v>0</v>
      </c>
      <c r="CN5" s="434">
        <v>0</v>
      </c>
      <c r="CO5" s="434">
        <v>-21033</v>
      </c>
      <c r="CP5" s="434">
        <v>6603</v>
      </c>
      <c r="CQ5" s="434">
        <v>0</v>
      </c>
      <c r="CR5" s="434">
        <v>0</v>
      </c>
      <c r="CS5" s="434">
        <v>0</v>
      </c>
      <c r="CT5" s="435">
        <f t="shared" ref="CT5:CT68" si="1">CN5+CO5+CR5</f>
        <v>-21033</v>
      </c>
      <c r="CU5" s="435">
        <f t="shared" ref="CU5:CU68" si="2">CP5+CQ5</f>
        <v>6603</v>
      </c>
    </row>
    <row r="6" spans="1:99" ht="15">
      <c r="A6" s="433">
        <v>302</v>
      </c>
      <c r="B6" s="433">
        <v>1100</v>
      </c>
      <c r="C6" s="433" t="s">
        <v>839</v>
      </c>
      <c r="D6" s="433" t="s">
        <v>568</v>
      </c>
      <c r="E6" s="433"/>
      <c r="F6" s="433" t="s">
        <v>831</v>
      </c>
      <c r="G6" s="433">
        <v>0</v>
      </c>
      <c r="H6" s="433">
        <v>2</v>
      </c>
      <c r="I6" s="433" t="s">
        <v>832</v>
      </c>
      <c r="J6" s="433" t="s">
        <v>833</v>
      </c>
      <c r="K6" s="433" t="s">
        <v>834</v>
      </c>
      <c r="L6" s="433" t="s">
        <v>835</v>
      </c>
      <c r="M6" s="433" t="s">
        <v>834</v>
      </c>
      <c r="N6" s="433" t="s">
        <v>836</v>
      </c>
      <c r="O6" s="433" t="s">
        <v>834</v>
      </c>
      <c r="P6" s="433" t="s">
        <v>837</v>
      </c>
      <c r="Q6" s="434">
        <v>442196.94</v>
      </c>
      <c r="R6" s="434">
        <v>0</v>
      </c>
      <c r="S6" s="434">
        <f t="shared" si="0"/>
        <v>442196.94</v>
      </c>
      <c r="T6" s="434">
        <v>50303.06</v>
      </c>
      <c r="U6" s="434">
        <v>2114714.52</v>
      </c>
      <c r="V6" s="434">
        <v>0</v>
      </c>
      <c r="W6" s="434">
        <v>1102580.1100000001</v>
      </c>
      <c r="X6" s="434">
        <v>0</v>
      </c>
      <c r="Y6" s="434">
        <v>28815</v>
      </c>
      <c r="Z6" s="434">
        <v>0</v>
      </c>
      <c r="AA6" s="434">
        <v>90378.02</v>
      </c>
      <c r="AB6" s="434">
        <v>49950</v>
      </c>
      <c r="AC6" s="434">
        <v>243844.12</v>
      </c>
      <c r="AD6" s="434">
        <v>2156.34</v>
      </c>
      <c r="AE6" s="434">
        <v>0</v>
      </c>
      <c r="AF6" s="434">
        <v>0</v>
      </c>
      <c r="AG6" s="434">
        <v>1147.5</v>
      </c>
      <c r="AH6" s="434">
        <v>5454</v>
      </c>
      <c r="AI6" s="434">
        <v>0</v>
      </c>
      <c r="AJ6" s="434">
        <v>0</v>
      </c>
      <c r="AK6" s="434">
        <v>0</v>
      </c>
      <c r="AL6" s="434">
        <v>0</v>
      </c>
      <c r="AM6" s="434">
        <v>10489.56</v>
      </c>
      <c r="AN6" s="434">
        <v>1964056.15</v>
      </c>
      <c r="AO6" s="434">
        <v>147061.81</v>
      </c>
      <c r="AP6" s="434">
        <v>497872.04</v>
      </c>
      <c r="AQ6" s="434">
        <v>50994.21</v>
      </c>
      <c r="AR6" s="434">
        <v>206704.84</v>
      </c>
      <c r="AS6" s="434">
        <v>0</v>
      </c>
      <c r="AT6" s="434">
        <v>0</v>
      </c>
      <c r="AU6" s="434">
        <v>23746.53</v>
      </c>
      <c r="AV6" s="434">
        <v>49073.440000000002</v>
      </c>
      <c r="AW6" s="434">
        <v>0</v>
      </c>
      <c r="AX6" s="434">
        <v>0</v>
      </c>
      <c r="AY6" s="434">
        <v>4286.59</v>
      </c>
      <c r="AZ6" s="434">
        <v>2410</v>
      </c>
      <c r="BA6" s="434">
        <v>36799</v>
      </c>
      <c r="BB6" s="434">
        <v>1147.26</v>
      </c>
      <c r="BC6" s="434">
        <v>53541.61</v>
      </c>
      <c r="BD6" s="434">
        <v>0</v>
      </c>
      <c r="BE6" s="434">
        <v>11841.18</v>
      </c>
      <c r="BF6" s="434">
        <v>48582.26</v>
      </c>
      <c r="BG6" s="434">
        <v>31864.57</v>
      </c>
      <c r="BH6" s="433">
        <v>0</v>
      </c>
      <c r="BI6" s="433">
        <v>0</v>
      </c>
      <c r="BJ6" s="433">
        <v>0</v>
      </c>
      <c r="BK6" s="433">
        <v>0</v>
      </c>
      <c r="BL6" s="433">
        <v>0</v>
      </c>
      <c r="BM6" s="433">
        <v>0</v>
      </c>
      <c r="BN6" s="434">
        <v>12406.5</v>
      </c>
      <c r="BO6" s="434">
        <v>26781.24</v>
      </c>
      <c r="BP6" s="434">
        <v>7000</v>
      </c>
      <c r="BQ6" s="434">
        <v>2966.95</v>
      </c>
      <c r="BR6" s="434">
        <v>26069.69</v>
      </c>
      <c r="BS6" s="434">
        <v>158949.67000000001</v>
      </c>
      <c r="BT6" s="434">
        <v>167885.98</v>
      </c>
      <c r="BU6" s="434">
        <v>55836.59</v>
      </c>
      <c r="BV6" s="434">
        <v>0</v>
      </c>
      <c r="BW6" s="497">
        <v>0</v>
      </c>
      <c r="BX6" s="498"/>
      <c r="BY6" s="434">
        <v>0</v>
      </c>
      <c r="BZ6" s="434">
        <v>0</v>
      </c>
      <c r="CA6" s="434">
        <v>0</v>
      </c>
      <c r="CB6" s="434">
        <v>7855.94</v>
      </c>
      <c r="CC6" s="434">
        <v>0</v>
      </c>
      <c r="CD6" s="434">
        <v>0</v>
      </c>
      <c r="CE6" s="434">
        <v>6000</v>
      </c>
      <c r="CF6" s="434">
        <v>0</v>
      </c>
      <c r="CG6" s="434">
        <v>32221.38</v>
      </c>
      <c r="CH6" s="434">
        <v>0</v>
      </c>
      <c r="CI6" s="434">
        <v>0</v>
      </c>
      <c r="CJ6" s="433">
        <v>0</v>
      </c>
      <c r="CK6" s="433">
        <v>0</v>
      </c>
      <c r="CL6" s="433">
        <v>0</v>
      </c>
      <c r="CM6" s="433">
        <v>0</v>
      </c>
      <c r="CN6" s="434">
        <v>0</v>
      </c>
      <c r="CO6" s="434">
        <v>503848</v>
      </c>
      <c r="CP6" s="434">
        <v>25937.62</v>
      </c>
      <c r="CQ6" s="434">
        <v>0</v>
      </c>
      <c r="CR6" s="434">
        <v>0</v>
      </c>
      <c r="CS6" s="434">
        <v>0</v>
      </c>
      <c r="CT6" s="435">
        <f t="shared" si="1"/>
        <v>503848</v>
      </c>
      <c r="CU6" s="435">
        <f t="shared" si="2"/>
        <v>25937.62</v>
      </c>
    </row>
    <row r="7" spans="1:99" ht="15">
      <c r="A7" s="433">
        <v>302</v>
      </c>
      <c r="B7" s="433">
        <v>1102</v>
      </c>
      <c r="C7" s="433" t="s">
        <v>840</v>
      </c>
      <c r="D7" s="433" t="s">
        <v>568</v>
      </c>
      <c r="E7" s="433"/>
      <c r="F7" s="433" t="s">
        <v>831</v>
      </c>
      <c r="G7" s="433">
        <v>0</v>
      </c>
      <c r="H7" s="433">
        <v>3</v>
      </c>
      <c r="I7" s="433" t="s">
        <v>832</v>
      </c>
      <c r="J7" s="433" t="s">
        <v>833</v>
      </c>
      <c r="K7" s="433" t="s">
        <v>834</v>
      </c>
      <c r="L7" s="433" t="s">
        <v>835</v>
      </c>
      <c r="M7" s="433" t="s">
        <v>834</v>
      </c>
      <c r="N7" s="433" t="s">
        <v>836</v>
      </c>
      <c r="O7" s="433" t="s">
        <v>834</v>
      </c>
      <c r="P7" s="433" t="s">
        <v>837</v>
      </c>
      <c r="Q7" s="434">
        <v>-37777.82</v>
      </c>
      <c r="R7" s="434">
        <v>0</v>
      </c>
      <c r="S7" s="434">
        <f t="shared" si="0"/>
        <v>-37777.82</v>
      </c>
      <c r="T7" s="434">
        <v>21514.75</v>
      </c>
      <c r="U7" s="434">
        <v>564937.07999999996</v>
      </c>
      <c r="V7" s="434">
        <v>0</v>
      </c>
      <c r="W7" s="434">
        <v>36747.68</v>
      </c>
      <c r="X7" s="434">
        <v>0</v>
      </c>
      <c r="Y7" s="434">
        <v>6895</v>
      </c>
      <c r="Z7" s="434">
        <v>0</v>
      </c>
      <c r="AA7" s="434">
        <v>49081.59</v>
      </c>
      <c r="AB7" s="434">
        <v>342360.7</v>
      </c>
      <c r="AC7" s="434">
        <v>36119</v>
      </c>
      <c r="AD7" s="434">
        <v>0</v>
      </c>
      <c r="AE7" s="434">
        <v>0</v>
      </c>
      <c r="AF7" s="434">
        <v>0</v>
      </c>
      <c r="AG7" s="434">
        <v>165</v>
      </c>
      <c r="AH7" s="434">
        <v>0</v>
      </c>
      <c r="AI7" s="434">
        <v>0</v>
      </c>
      <c r="AJ7" s="434">
        <v>0</v>
      </c>
      <c r="AK7" s="434">
        <v>0</v>
      </c>
      <c r="AL7" s="434">
        <v>3514.06</v>
      </c>
      <c r="AM7" s="434">
        <v>0</v>
      </c>
      <c r="AN7" s="434">
        <v>608047.92000000004</v>
      </c>
      <c r="AO7" s="434">
        <v>0</v>
      </c>
      <c r="AP7" s="434">
        <v>45727.87</v>
      </c>
      <c r="AQ7" s="434">
        <v>0</v>
      </c>
      <c r="AR7" s="434">
        <v>30266.04</v>
      </c>
      <c r="AS7" s="434">
        <v>0</v>
      </c>
      <c r="AT7" s="434">
        <v>6647.83</v>
      </c>
      <c r="AU7" s="434">
        <v>2983.56</v>
      </c>
      <c r="AV7" s="434">
        <v>1686.63</v>
      </c>
      <c r="AW7" s="434">
        <v>0</v>
      </c>
      <c r="AX7" s="434">
        <v>0</v>
      </c>
      <c r="AY7" s="434">
        <v>1185.97</v>
      </c>
      <c r="AZ7" s="434">
        <v>0</v>
      </c>
      <c r="BA7" s="434">
        <v>28.95</v>
      </c>
      <c r="BB7" s="434">
        <v>0</v>
      </c>
      <c r="BC7" s="434">
        <v>0</v>
      </c>
      <c r="BD7" s="434">
        <v>0</v>
      </c>
      <c r="BE7" s="434">
        <v>356790.96</v>
      </c>
      <c r="BF7" s="434">
        <v>6953.55</v>
      </c>
      <c r="BG7" s="434">
        <v>5514.11</v>
      </c>
      <c r="BH7" s="433">
        <v>0</v>
      </c>
      <c r="BI7" s="433">
        <v>1297.6400000000001</v>
      </c>
      <c r="BJ7" s="433">
        <v>8380.56</v>
      </c>
      <c r="BK7" s="433">
        <v>0</v>
      </c>
      <c r="BL7" s="433">
        <v>0</v>
      </c>
      <c r="BM7" s="433">
        <v>7530.27</v>
      </c>
      <c r="BN7" s="434">
        <v>6030.42</v>
      </c>
      <c r="BO7" s="434">
        <v>8629.77</v>
      </c>
      <c r="BP7" s="434">
        <v>61.82</v>
      </c>
      <c r="BQ7" s="434">
        <v>243.28</v>
      </c>
      <c r="BR7" s="434">
        <v>632.99</v>
      </c>
      <c r="BS7" s="434">
        <v>1290.0999999999999</v>
      </c>
      <c r="BT7" s="434">
        <v>25017.47</v>
      </c>
      <c r="BU7" s="434">
        <v>24737.97</v>
      </c>
      <c r="BV7" s="434">
        <v>0</v>
      </c>
      <c r="BW7" s="497">
        <v>0</v>
      </c>
      <c r="BX7" s="498"/>
      <c r="BY7" s="434">
        <v>0</v>
      </c>
      <c r="BZ7" s="434">
        <v>0</v>
      </c>
      <c r="CA7" s="434">
        <v>0</v>
      </c>
      <c r="CB7" s="434">
        <v>4801.5600000000004</v>
      </c>
      <c r="CC7" s="434">
        <v>0</v>
      </c>
      <c r="CD7" s="434">
        <v>0</v>
      </c>
      <c r="CE7" s="434">
        <v>6000</v>
      </c>
      <c r="CF7" s="434">
        <v>0</v>
      </c>
      <c r="CG7" s="434">
        <v>0</v>
      </c>
      <c r="CH7" s="434">
        <v>435.81</v>
      </c>
      <c r="CI7" s="434">
        <v>0</v>
      </c>
      <c r="CJ7" s="433">
        <v>0</v>
      </c>
      <c r="CK7" s="433">
        <v>0</v>
      </c>
      <c r="CL7" s="433">
        <v>2263.9299999999998</v>
      </c>
      <c r="CM7" s="433">
        <v>634.96</v>
      </c>
      <c r="CN7" s="434">
        <v>0</v>
      </c>
      <c r="CO7" s="434">
        <v>-147643.39000000001</v>
      </c>
      <c r="CP7" s="434">
        <v>22981.61</v>
      </c>
      <c r="CQ7" s="434">
        <v>0</v>
      </c>
      <c r="CR7" s="434">
        <v>0</v>
      </c>
      <c r="CS7" s="434">
        <v>0</v>
      </c>
      <c r="CT7" s="435">
        <f t="shared" si="1"/>
        <v>-147643.39000000001</v>
      </c>
      <c r="CU7" s="435">
        <f t="shared" si="2"/>
        <v>22981.61</v>
      </c>
    </row>
    <row r="8" spans="1:99" ht="15">
      <c r="A8" s="433">
        <v>302</v>
      </c>
      <c r="B8" s="433">
        <v>2002</v>
      </c>
      <c r="C8" s="433" t="s">
        <v>841</v>
      </c>
      <c r="D8" s="433" t="s">
        <v>568</v>
      </c>
      <c r="E8" s="433"/>
      <c r="F8" s="433" t="s">
        <v>831</v>
      </c>
      <c r="G8" s="433">
        <v>0</v>
      </c>
      <c r="H8" s="433">
        <v>1</v>
      </c>
      <c r="I8" s="433" t="s">
        <v>832</v>
      </c>
      <c r="J8" s="433" t="s">
        <v>833</v>
      </c>
      <c r="K8" s="433" t="s">
        <v>834</v>
      </c>
      <c r="L8" s="433" t="s">
        <v>835</v>
      </c>
      <c r="M8" s="433" t="s">
        <v>834</v>
      </c>
      <c r="N8" s="433" t="s">
        <v>836</v>
      </c>
      <c r="O8" s="433" t="s">
        <v>837</v>
      </c>
      <c r="P8" s="433" t="s">
        <v>837</v>
      </c>
      <c r="Q8" s="434">
        <v>38294.5</v>
      </c>
      <c r="R8" s="434">
        <v>0</v>
      </c>
      <c r="S8" s="434">
        <f t="shared" si="0"/>
        <v>38294.5</v>
      </c>
      <c r="T8" s="434">
        <v>0</v>
      </c>
      <c r="U8" s="434">
        <v>2652474.5099999998</v>
      </c>
      <c r="V8" s="434">
        <v>0</v>
      </c>
      <c r="W8" s="434">
        <v>258413.54</v>
      </c>
      <c r="X8" s="434">
        <v>0</v>
      </c>
      <c r="Y8" s="434">
        <v>125800</v>
      </c>
      <c r="Z8" s="434">
        <v>10088.84</v>
      </c>
      <c r="AA8" s="434">
        <v>97858.6</v>
      </c>
      <c r="AB8" s="434">
        <v>18178.990000000002</v>
      </c>
      <c r="AC8" s="434">
        <v>45556.72</v>
      </c>
      <c r="AD8" s="434">
        <v>788.58</v>
      </c>
      <c r="AE8" s="434">
        <v>0</v>
      </c>
      <c r="AF8" s="434">
        <v>0</v>
      </c>
      <c r="AG8" s="434">
        <v>31007.46</v>
      </c>
      <c r="AH8" s="434">
        <v>7491.67</v>
      </c>
      <c r="AI8" s="434">
        <v>0</v>
      </c>
      <c r="AJ8" s="434">
        <v>0</v>
      </c>
      <c r="AK8" s="434">
        <v>0</v>
      </c>
      <c r="AL8" s="434">
        <v>2897.5</v>
      </c>
      <c r="AM8" s="434">
        <v>85941</v>
      </c>
      <c r="AN8" s="434">
        <v>1372842.8</v>
      </c>
      <c r="AO8" s="434">
        <v>0</v>
      </c>
      <c r="AP8" s="434">
        <v>688780.96</v>
      </c>
      <c r="AQ8" s="434">
        <v>25413.11</v>
      </c>
      <c r="AR8" s="434">
        <v>119803.56</v>
      </c>
      <c r="AS8" s="434">
        <v>0</v>
      </c>
      <c r="AT8" s="434">
        <v>46366.69</v>
      </c>
      <c r="AU8" s="434">
        <v>6079.6</v>
      </c>
      <c r="AV8" s="434">
        <v>4733.79</v>
      </c>
      <c r="AW8" s="434">
        <v>689</v>
      </c>
      <c r="AX8" s="434">
        <v>0</v>
      </c>
      <c r="AY8" s="434">
        <v>23535.17</v>
      </c>
      <c r="AZ8" s="434">
        <v>0</v>
      </c>
      <c r="BA8" s="434">
        <v>78262.63</v>
      </c>
      <c r="BB8" s="434">
        <v>11592.85</v>
      </c>
      <c r="BC8" s="434">
        <v>73965.820000000007</v>
      </c>
      <c r="BD8" s="434">
        <v>36300</v>
      </c>
      <c r="BE8" s="434">
        <v>16882.03</v>
      </c>
      <c r="BF8" s="434">
        <v>89703.9</v>
      </c>
      <c r="BG8" s="434">
        <v>5495</v>
      </c>
      <c r="BH8" s="433">
        <v>0</v>
      </c>
      <c r="BI8" s="433">
        <v>4508.3999999999996</v>
      </c>
      <c r="BJ8" s="433">
        <v>6910</v>
      </c>
      <c r="BK8" s="433">
        <v>2789.06</v>
      </c>
      <c r="BL8" s="433">
        <v>250</v>
      </c>
      <c r="BM8" s="433">
        <v>21360.6</v>
      </c>
      <c r="BN8" s="434">
        <v>0</v>
      </c>
      <c r="BO8" s="434">
        <v>13683.49</v>
      </c>
      <c r="BP8" s="434">
        <v>17470.09</v>
      </c>
      <c r="BQ8" s="434">
        <v>8083.79</v>
      </c>
      <c r="BR8" s="434">
        <v>178187.05</v>
      </c>
      <c r="BS8" s="434">
        <v>23433.9</v>
      </c>
      <c r="BT8" s="434">
        <v>469374.65</v>
      </c>
      <c r="BU8" s="434">
        <v>64786.97</v>
      </c>
      <c r="BV8" s="434">
        <v>0</v>
      </c>
      <c r="BW8" s="497">
        <v>0</v>
      </c>
      <c r="BX8" s="498"/>
      <c r="BY8" s="434">
        <v>27709</v>
      </c>
      <c r="BZ8" s="434">
        <v>0</v>
      </c>
      <c r="CA8" s="434">
        <v>0</v>
      </c>
      <c r="CB8" s="434">
        <v>8882.5</v>
      </c>
      <c r="CC8" s="434">
        <v>65000</v>
      </c>
      <c r="CD8" s="434">
        <v>27709</v>
      </c>
      <c r="CE8" s="434">
        <v>6000</v>
      </c>
      <c r="CF8" s="434">
        <v>0</v>
      </c>
      <c r="CG8" s="434">
        <v>87279.5</v>
      </c>
      <c r="CH8" s="434">
        <v>14312</v>
      </c>
      <c r="CI8" s="434">
        <v>0</v>
      </c>
      <c r="CJ8" s="433">
        <v>0</v>
      </c>
      <c r="CK8" s="433">
        <v>0</v>
      </c>
      <c r="CL8" s="433">
        <v>0</v>
      </c>
      <c r="CM8" s="433">
        <v>0</v>
      </c>
      <c r="CN8" s="434">
        <v>1512</v>
      </c>
      <c r="CO8" s="434">
        <v>-65714</v>
      </c>
      <c r="CP8" s="434">
        <v>0</v>
      </c>
      <c r="CQ8" s="434">
        <v>0</v>
      </c>
      <c r="CR8" s="434">
        <v>0</v>
      </c>
      <c r="CS8" s="434">
        <v>0</v>
      </c>
      <c r="CT8" s="435">
        <f t="shared" si="1"/>
        <v>-64202</v>
      </c>
      <c r="CU8" s="435">
        <f t="shared" si="2"/>
        <v>0</v>
      </c>
    </row>
    <row r="9" spans="1:99" ht="15">
      <c r="A9" s="433">
        <v>302</v>
      </c>
      <c r="B9" s="433">
        <v>2007</v>
      </c>
      <c r="C9" s="433" t="s">
        <v>135</v>
      </c>
      <c r="D9" s="433" t="s">
        <v>568</v>
      </c>
      <c r="E9" s="433"/>
      <c r="F9" s="433" t="s">
        <v>831</v>
      </c>
      <c r="G9" s="433">
        <v>0</v>
      </c>
      <c r="H9" s="433">
        <v>0</v>
      </c>
      <c r="I9" s="433" t="s">
        <v>832</v>
      </c>
      <c r="J9" s="433" t="s">
        <v>833</v>
      </c>
      <c r="K9" s="433" t="s">
        <v>834</v>
      </c>
      <c r="L9" s="433" t="s">
        <v>835</v>
      </c>
      <c r="M9" s="433" t="s">
        <v>834</v>
      </c>
      <c r="N9" s="433" t="s">
        <v>836</v>
      </c>
      <c r="O9" s="433" t="s">
        <v>837</v>
      </c>
      <c r="P9" s="433" t="s">
        <v>837</v>
      </c>
      <c r="Q9" s="434">
        <v>150290.09</v>
      </c>
      <c r="R9" s="434">
        <v>0</v>
      </c>
      <c r="S9" s="434">
        <f t="shared" si="0"/>
        <v>150290.09</v>
      </c>
      <c r="T9" s="434">
        <v>0</v>
      </c>
      <c r="U9" s="434">
        <v>1920869.46</v>
      </c>
      <c r="V9" s="434">
        <v>0</v>
      </c>
      <c r="W9" s="434">
        <v>157213.07999999999</v>
      </c>
      <c r="X9" s="434">
        <v>0</v>
      </c>
      <c r="Y9" s="434">
        <v>106730</v>
      </c>
      <c r="Z9" s="434">
        <v>2114.81</v>
      </c>
      <c r="AA9" s="434">
        <v>167586.47</v>
      </c>
      <c r="AB9" s="434">
        <v>49397.98</v>
      </c>
      <c r="AC9" s="434">
        <v>69747.38</v>
      </c>
      <c r="AD9" s="434">
        <v>0</v>
      </c>
      <c r="AE9" s="434">
        <v>4440</v>
      </c>
      <c r="AF9" s="434">
        <v>3200</v>
      </c>
      <c r="AG9" s="434">
        <v>94782.59</v>
      </c>
      <c r="AH9" s="434">
        <v>30877.94</v>
      </c>
      <c r="AI9" s="434">
        <v>0</v>
      </c>
      <c r="AJ9" s="434">
        <v>0</v>
      </c>
      <c r="AK9" s="434">
        <v>0</v>
      </c>
      <c r="AL9" s="434">
        <v>7458.13</v>
      </c>
      <c r="AM9" s="434">
        <v>19556</v>
      </c>
      <c r="AN9" s="434">
        <v>1230210.44</v>
      </c>
      <c r="AO9" s="434">
        <v>0</v>
      </c>
      <c r="AP9" s="434">
        <v>465956.76</v>
      </c>
      <c r="AQ9" s="434">
        <v>41930.51</v>
      </c>
      <c r="AR9" s="434">
        <v>123129.19</v>
      </c>
      <c r="AS9" s="434">
        <v>0</v>
      </c>
      <c r="AT9" s="434">
        <v>61825.34</v>
      </c>
      <c r="AU9" s="434">
        <v>7780.33</v>
      </c>
      <c r="AV9" s="434">
        <v>3686</v>
      </c>
      <c r="AW9" s="434">
        <v>25380.94</v>
      </c>
      <c r="AX9" s="434">
        <v>0</v>
      </c>
      <c r="AY9" s="434">
        <v>62155.15</v>
      </c>
      <c r="AZ9" s="434">
        <v>6461.48</v>
      </c>
      <c r="BA9" s="434">
        <v>56618.62</v>
      </c>
      <c r="BB9" s="434">
        <v>2661.81</v>
      </c>
      <c r="BC9" s="434">
        <v>77101.09</v>
      </c>
      <c r="BD9" s="434">
        <v>24099.599999999999</v>
      </c>
      <c r="BE9" s="434">
        <v>9381.8799999999992</v>
      </c>
      <c r="BF9" s="434">
        <v>115918.33</v>
      </c>
      <c r="BG9" s="434">
        <v>3497.5</v>
      </c>
      <c r="BH9" s="433">
        <v>0</v>
      </c>
      <c r="BI9" s="433">
        <v>9305.5</v>
      </c>
      <c r="BJ9" s="433">
        <v>690</v>
      </c>
      <c r="BK9" s="433">
        <v>1373.98</v>
      </c>
      <c r="BL9" s="433">
        <v>0</v>
      </c>
      <c r="BM9" s="433">
        <v>0</v>
      </c>
      <c r="BN9" s="434">
        <v>0</v>
      </c>
      <c r="BO9" s="434">
        <v>23325.65</v>
      </c>
      <c r="BP9" s="434">
        <v>14434.17</v>
      </c>
      <c r="BQ9" s="434">
        <v>6682.36</v>
      </c>
      <c r="BR9" s="434">
        <v>114755.24</v>
      </c>
      <c r="BS9" s="434">
        <v>26267.200000000001</v>
      </c>
      <c r="BT9" s="434">
        <v>187784.57</v>
      </c>
      <c r="BU9" s="434">
        <v>35455.29</v>
      </c>
      <c r="BV9" s="434">
        <v>0</v>
      </c>
      <c r="BW9" s="497">
        <v>0</v>
      </c>
      <c r="BX9" s="498"/>
      <c r="BY9" s="434">
        <v>0</v>
      </c>
      <c r="BZ9" s="434">
        <v>0</v>
      </c>
      <c r="CA9" s="434">
        <v>0</v>
      </c>
      <c r="CB9" s="434">
        <v>11027.5</v>
      </c>
      <c r="CC9" s="434">
        <v>0</v>
      </c>
      <c r="CD9" s="434">
        <v>0</v>
      </c>
      <c r="CE9" s="434">
        <v>6000</v>
      </c>
      <c r="CF9" s="434">
        <v>0</v>
      </c>
      <c r="CG9" s="434">
        <v>7053.5</v>
      </c>
      <c r="CH9" s="434">
        <v>0</v>
      </c>
      <c r="CI9" s="434">
        <v>0</v>
      </c>
      <c r="CJ9" s="433">
        <v>0</v>
      </c>
      <c r="CK9" s="433">
        <v>0</v>
      </c>
      <c r="CL9" s="433">
        <v>0</v>
      </c>
      <c r="CM9" s="433">
        <v>0</v>
      </c>
      <c r="CN9" s="434">
        <v>8510</v>
      </c>
      <c r="CO9" s="434">
        <v>37885</v>
      </c>
      <c r="CP9" s="434">
        <v>3974</v>
      </c>
      <c r="CQ9" s="434">
        <v>0</v>
      </c>
      <c r="CR9" s="434">
        <v>0</v>
      </c>
      <c r="CS9" s="434">
        <v>0</v>
      </c>
      <c r="CT9" s="435">
        <f t="shared" si="1"/>
        <v>46395</v>
      </c>
      <c r="CU9" s="435">
        <f t="shared" si="2"/>
        <v>3974</v>
      </c>
    </row>
    <row r="10" spans="1:99" ht="15">
      <c r="A10" s="433">
        <v>302</v>
      </c>
      <c r="B10" s="433">
        <v>2008</v>
      </c>
      <c r="C10" s="433" t="s">
        <v>134</v>
      </c>
      <c r="D10" s="433" t="s">
        <v>568</v>
      </c>
      <c r="E10" s="433"/>
      <c r="F10" s="433" t="s">
        <v>831</v>
      </c>
      <c r="G10" s="433">
        <v>0</v>
      </c>
      <c r="H10" s="433">
        <v>1</v>
      </c>
      <c r="I10" s="433" t="s">
        <v>832</v>
      </c>
      <c r="J10" s="433" t="s">
        <v>833</v>
      </c>
      <c r="K10" s="433" t="s">
        <v>834</v>
      </c>
      <c r="L10" s="433" t="s">
        <v>835</v>
      </c>
      <c r="M10" s="433" t="s">
        <v>834</v>
      </c>
      <c r="N10" s="433" t="s">
        <v>836</v>
      </c>
      <c r="O10" s="433" t="s">
        <v>837</v>
      </c>
      <c r="P10" s="433" t="s">
        <v>837</v>
      </c>
      <c r="Q10" s="434">
        <v>34078.49</v>
      </c>
      <c r="R10" s="434">
        <v>0</v>
      </c>
      <c r="S10" s="434">
        <f t="shared" si="0"/>
        <v>34078.49</v>
      </c>
      <c r="T10" s="434">
        <v>758.25</v>
      </c>
      <c r="U10" s="434">
        <v>1740040.66</v>
      </c>
      <c r="V10" s="434">
        <v>0</v>
      </c>
      <c r="W10" s="434">
        <v>126424.48</v>
      </c>
      <c r="X10" s="434">
        <v>0</v>
      </c>
      <c r="Y10" s="434">
        <v>41440</v>
      </c>
      <c r="Z10" s="434">
        <v>2914.81</v>
      </c>
      <c r="AA10" s="434">
        <v>2205.9499999999998</v>
      </c>
      <c r="AB10" s="434">
        <v>46173.43</v>
      </c>
      <c r="AC10" s="434">
        <v>11622.17</v>
      </c>
      <c r="AD10" s="434">
        <v>14092.74</v>
      </c>
      <c r="AE10" s="434">
        <v>0</v>
      </c>
      <c r="AF10" s="434">
        <v>22523.05</v>
      </c>
      <c r="AG10" s="434">
        <v>119382.36</v>
      </c>
      <c r="AH10" s="434">
        <v>15497.93</v>
      </c>
      <c r="AI10" s="434">
        <v>0</v>
      </c>
      <c r="AJ10" s="434">
        <v>0</v>
      </c>
      <c r="AK10" s="434">
        <v>0</v>
      </c>
      <c r="AL10" s="434">
        <v>12151</v>
      </c>
      <c r="AM10" s="434">
        <v>115746</v>
      </c>
      <c r="AN10" s="434">
        <v>1005556.64</v>
      </c>
      <c r="AO10" s="434">
        <v>0</v>
      </c>
      <c r="AP10" s="434">
        <v>460161.97</v>
      </c>
      <c r="AQ10" s="434">
        <v>30894.63</v>
      </c>
      <c r="AR10" s="434">
        <v>36505.18</v>
      </c>
      <c r="AS10" s="434">
        <v>0</v>
      </c>
      <c r="AT10" s="434">
        <v>17052.68</v>
      </c>
      <c r="AU10" s="434">
        <v>7042.66</v>
      </c>
      <c r="AV10" s="434">
        <v>4080</v>
      </c>
      <c r="AW10" s="434">
        <v>21660.41</v>
      </c>
      <c r="AX10" s="434">
        <v>0</v>
      </c>
      <c r="AY10" s="434">
        <v>18857.57</v>
      </c>
      <c r="AZ10" s="434">
        <v>5278.06</v>
      </c>
      <c r="BA10" s="434">
        <v>49302.559999999998</v>
      </c>
      <c r="BB10" s="434">
        <v>4675.79</v>
      </c>
      <c r="BC10" s="434">
        <v>52807.12</v>
      </c>
      <c r="BD10" s="434">
        <v>4016.6</v>
      </c>
      <c r="BE10" s="434">
        <v>10275.32</v>
      </c>
      <c r="BF10" s="434">
        <v>53359.71</v>
      </c>
      <c r="BG10" s="434">
        <v>3497.5</v>
      </c>
      <c r="BH10" s="433">
        <v>0</v>
      </c>
      <c r="BI10" s="433">
        <v>5389.79</v>
      </c>
      <c r="BJ10" s="433">
        <v>678</v>
      </c>
      <c r="BK10" s="433">
        <v>3268.93</v>
      </c>
      <c r="BL10" s="433">
        <v>7395.24</v>
      </c>
      <c r="BM10" s="433">
        <v>0</v>
      </c>
      <c r="BN10" s="434">
        <v>0</v>
      </c>
      <c r="BO10" s="434">
        <v>12029.82</v>
      </c>
      <c r="BP10" s="434">
        <v>10631.4</v>
      </c>
      <c r="BQ10" s="434">
        <v>11004.74</v>
      </c>
      <c r="BR10" s="434">
        <v>104263.41</v>
      </c>
      <c r="BS10" s="434">
        <v>98518.02</v>
      </c>
      <c r="BT10" s="434">
        <v>325546.36</v>
      </c>
      <c r="BU10" s="434">
        <v>33704.959999999999</v>
      </c>
      <c r="BV10" s="434">
        <v>0</v>
      </c>
      <c r="BW10" s="497">
        <v>0</v>
      </c>
      <c r="BX10" s="498"/>
      <c r="BY10" s="434">
        <v>0</v>
      </c>
      <c r="BZ10" s="434">
        <v>0</v>
      </c>
      <c r="CA10" s="434">
        <v>0</v>
      </c>
      <c r="CB10" s="434">
        <v>7386.25</v>
      </c>
      <c r="CC10" s="434">
        <v>0</v>
      </c>
      <c r="CD10" s="434">
        <v>0</v>
      </c>
      <c r="CE10" s="434">
        <v>6000</v>
      </c>
      <c r="CF10" s="434">
        <v>0</v>
      </c>
      <c r="CG10" s="434">
        <v>5159.5</v>
      </c>
      <c r="CH10" s="434">
        <v>0</v>
      </c>
      <c r="CI10" s="434">
        <v>0</v>
      </c>
      <c r="CJ10" s="433">
        <v>0</v>
      </c>
      <c r="CK10" s="433">
        <v>0</v>
      </c>
      <c r="CL10" s="433">
        <v>0</v>
      </c>
      <c r="CM10" s="433">
        <v>0</v>
      </c>
      <c r="CN10" s="434">
        <v>0</v>
      </c>
      <c r="CO10" s="434">
        <v>-93162</v>
      </c>
      <c r="CP10" s="434">
        <v>2985</v>
      </c>
      <c r="CQ10" s="434">
        <v>0</v>
      </c>
      <c r="CR10" s="434">
        <v>0</v>
      </c>
      <c r="CS10" s="434">
        <v>0</v>
      </c>
      <c r="CT10" s="435">
        <f t="shared" si="1"/>
        <v>-93162</v>
      </c>
      <c r="CU10" s="435">
        <f t="shared" si="2"/>
        <v>2985</v>
      </c>
    </row>
    <row r="11" spans="1:99" ht="30">
      <c r="A11" s="433">
        <v>302</v>
      </c>
      <c r="B11" s="433">
        <v>2009</v>
      </c>
      <c r="C11" s="433" t="s">
        <v>136</v>
      </c>
      <c r="D11" s="433" t="s">
        <v>568</v>
      </c>
      <c r="E11" s="433"/>
      <c r="F11" s="433" t="s">
        <v>831</v>
      </c>
      <c r="G11" s="433">
        <v>0</v>
      </c>
      <c r="H11" s="433">
        <v>1</v>
      </c>
      <c r="I11" s="433" t="s">
        <v>832</v>
      </c>
      <c r="J11" s="433" t="s">
        <v>833</v>
      </c>
      <c r="K11" s="433" t="s">
        <v>834</v>
      </c>
      <c r="L11" s="433" t="s">
        <v>835</v>
      </c>
      <c r="M11" s="433" t="s">
        <v>834</v>
      </c>
      <c r="N11" s="433" t="s">
        <v>836</v>
      </c>
      <c r="O11" s="433" t="s">
        <v>837</v>
      </c>
      <c r="P11" s="433" t="s">
        <v>837</v>
      </c>
      <c r="Q11" s="434">
        <v>-112860.21</v>
      </c>
      <c r="R11" s="434">
        <v>0</v>
      </c>
      <c r="S11" s="434">
        <f t="shared" si="0"/>
        <v>-112860.21</v>
      </c>
      <c r="T11" s="434">
        <v>0</v>
      </c>
      <c r="U11" s="434">
        <v>2549294.31</v>
      </c>
      <c r="V11" s="434">
        <v>0</v>
      </c>
      <c r="W11" s="434">
        <v>302857.89</v>
      </c>
      <c r="X11" s="434">
        <v>0</v>
      </c>
      <c r="Y11" s="434">
        <v>126110</v>
      </c>
      <c r="Z11" s="434">
        <v>8213.11</v>
      </c>
      <c r="AA11" s="434">
        <v>112392.34</v>
      </c>
      <c r="AB11" s="434">
        <v>39243</v>
      </c>
      <c r="AC11" s="434">
        <v>235791.75</v>
      </c>
      <c r="AD11" s="434">
        <v>2900.72</v>
      </c>
      <c r="AE11" s="434">
        <v>0</v>
      </c>
      <c r="AF11" s="434">
        <v>0</v>
      </c>
      <c r="AG11" s="434">
        <v>73312.55</v>
      </c>
      <c r="AH11" s="434">
        <v>22847.16</v>
      </c>
      <c r="AI11" s="434">
        <v>0</v>
      </c>
      <c r="AJ11" s="434">
        <v>0</v>
      </c>
      <c r="AK11" s="434">
        <v>0</v>
      </c>
      <c r="AL11" s="434">
        <v>9489.81</v>
      </c>
      <c r="AM11" s="434">
        <v>83006</v>
      </c>
      <c r="AN11" s="434">
        <v>1680252.52</v>
      </c>
      <c r="AO11" s="434">
        <v>0</v>
      </c>
      <c r="AP11" s="434">
        <v>628087.16</v>
      </c>
      <c r="AQ11" s="434">
        <v>30960.36</v>
      </c>
      <c r="AR11" s="434">
        <v>131408.67000000001</v>
      </c>
      <c r="AS11" s="434">
        <v>0</v>
      </c>
      <c r="AT11" s="434">
        <v>125312.76</v>
      </c>
      <c r="AU11" s="434">
        <v>14159.1</v>
      </c>
      <c r="AV11" s="434">
        <v>10669.3</v>
      </c>
      <c r="AW11" s="434">
        <v>695.54</v>
      </c>
      <c r="AX11" s="434">
        <v>0</v>
      </c>
      <c r="AY11" s="434">
        <v>23265.03</v>
      </c>
      <c r="AZ11" s="434">
        <v>5121.75</v>
      </c>
      <c r="BA11" s="434">
        <v>54076.36</v>
      </c>
      <c r="BB11" s="434">
        <v>6825.1</v>
      </c>
      <c r="BC11" s="434">
        <v>42299.78</v>
      </c>
      <c r="BD11" s="434">
        <v>47880</v>
      </c>
      <c r="BE11" s="434">
        <v>17599.89</v>
      </c>
      <c r="BF11" s="434">
        <v>96735.06</v>
      </c>
      <c r="BG11" s="434">
        <v>11203.12</v>
      </c>
      <c r="BH11" s="433">
        <v>495</v>
      </c>
      <c r="BI11" s="433">
        <v>11768.94</v>
      </c>
      <c r="BJ11" s="433">
        <v>11222.27</v>
      </c>
      <c r="BK11" s="433">
        <v>7456.65</v>
      </c>
      <c r="BL11" s="433">
        <v>423.47</v>
      </c>
      <c r="BM11" s="433">
        <v>11014</v>
      </c>
      <c r="BN11" s="434">
        <v>0</v>
      </c>
      <c r="BO11" s="434">
        <v>10950.46</v>
      </c>
      <c r="BP11" s="434">
        <v>20092.91</v>
      </c>
      <c r="BQ11" s="434">
        <v>48041.16</v>
      </c>
      <c r="BR11" s="434">
        <v>167718.89000000001</v>
      </c>
      <c r="BS11" s="434">
        <v>36624.730000000003</v>
      </c>
      <c r="BT11" s="434">
        <v>290484.27</v>
      </c>
      <c r="BU11" s="434">
        <v>31156.18</v>
      </c>
      <c r="BV11" s="434">
        <v>0</v>
      </c>
      <c r="BW11" s="497">
        <v>0</v>
      </c>
      <c r="BX11" s="498"/>
      <c r="BY11" s="434">
        <v>0</v>
      </c>
      <c r="BZ11" s="434">
        <v>0</v>
      </c>
      <c r="CA11" s="434">
        <v>0</v>
      </c>
      <c r="CB11" s="434">
        <v>9078.25</v>
      </c>
      <c r="CC11" s="434">
        <v>0</v>
      </c>
      <c r="CD11" s="434">
        <v>0</v>
      </c>
      <c r="CE11" s="434">
        <v>6000</v>
      </c>
      <c r="CF11" s="434">
        <v>0</v>
      </c>
      <c r="CG11" s="434">
        <v>7201.25</v>
      </c>
      <c r="CH11" s="434">
        <v>0</v>
      </c>
      <c r="CI11" s="434">
        <v>0</v>
      </c>
      <c r="CJ11" s="433">
        <v>0</v>
      </c>
      <c r="CK11" s="433">
        <v>0</v>
      </c>
      <c r="CL11" s="433">
        <v>0</v>
      </c>
      <c r="CM11" s="433">
        <v>0</v>
      </c>
      <c r="CN11" s="434">
        <v>1360</v>
      </c>
      <c r="CO11" s="434">
        <v>-122762</v>
      </c>
      <c r="CP11" s="434">
        <v>1877</v>
      </c>
      <c r="CQ11" s="434">
        <v>0</v>
      </c>
      <c r="CR11" s="434">
        <v>0</v>
      </c>
      <c r="CS11" s="434">
        <v>0</v>
      </c>
      <c r="CT11" s="435">
        <f t="shared" si="1"/>
        <v>-121402</v>
      </c>
      <c r="CU11" s="435">
        <f t="shared" si="2"/>
        <v>1877</v>
      </c>
    </row>
    <row r="12" spans="1:99" ht="15">
      <c r="A12" s="433">
        <v>302</v>
      </c>
      <c r="B12" s="433">
        <v>2011</v>
      </c>
      <c r="C12" s="433" t="s">
        <v>842</v>
      </c>
      <c r="D12" s="433" t="s">
        <v>568</v>
      </c>
      <c r="E12" s="433"/>
      <c r="F12" s="433" t="s">
        <v>831</v>
      </c>
      <c r="G12" s="433">
        <v>0</v>
      </c>
      <c r="H12" s="433">
        <v>1</v>
      </c>
      <c r="I12" s="433" t="s">
        <v>832</v>
      </c>
      <c r="J12" s="433" t="s">
        <v>833</v>
      </c>
      <c r="K12" s="433" t="s">
        <v>834</v>
      </c>
      <c r="L12" s="433" t="s">
        <v>835</v>
      </c>
      <c r="M12" s="433" t="s">
        <v>834</v>
      </c>
      <c r="N12" s="433" t="s">
        <v>836</v>
      </c>
      <c r="O12" s="433" t="s">
        <v>837</v>
      </c>
      <c r="P12" s="433" t="s">
        <v>837</v>
      </c>
      <c r="Q12" s="434">
        <v>-171995.46</v>
      </c>
      <c r="R12" s="434">
        <v>0</v>
      </c>
      <c r="S12" s="434">
        <f t="shared" si="0"/>
        <v>-171995.46</v>
      </c>
      <c r="T12" s="434">
        <v>14472.69</v>
      </c>
      <c r="U12" s="434">
        <v>1200085.3500000001</v>
      </c>
      <c r="V12" s="434">
        <v>0</v>
      </c>
      <c r="W12" s="434">
        <v>116024.42</v>
      </c>
      <c r="X12" s="434">
        <v>0</v>
      </c>
      <c r="Y12" s="434">
        <v>65647</v>
      </c>
      <c r="Z12" s="434">
        <v>20787.14</v>
      </c>
      <c r="AA12" s="434">
        <v>61793.120000000003</v>
      </c>
      <c r="AB12" s="434">
        <v>2347.2399999999998</v>
      </c>
      <c r="AC12" s="434">
        <v>74017.02</v>
      </c>
      <c r="AD12" s="434">
        <v>271.13</v>
      </c>
      <c r="AE12" s="434">
        <v>0</v>
      </c>
      <c r="AF12" s="434">
        <v>630.87</v>
      </c>
      <c r="AG12" s="434">
        <v>24658.81</v>
      </c>
      <c r="AH12" s="434">
        <v>6116.19</v>
      </c>
      <c r="AI12" s="434">
        <v>0</v>
      </c>
      <c r="AJ12" s="434">
        <v>0</v>
      </c>
      <c r="AK12" s="434">
        <v>0</v>
      </c>
      <c r="AL12" s="434">
        <v>5018.75</v>
      </c>
      <c r="AM12" s="434">
        <v>41913</v>
      </c>
      <c r="AN12" s="434">
        <v>772327.44</v>
      </c>
      <c r="AO12" s="434">
        <v>0</v>
      </c>
      <c r="AP12" s="434">
        <v>287716.15999999997</v>
      </c>
      <c r="AQ12" s="434">
        <v>29767.68</v>
      </c>
      <c r="AR12" s="434">
        <v>65481.3</v>
      </c>
      <c r="AS12" s="434">
        <v>0</v>
      </c>
      <c r="AT12" s="434">
        <v>76159.5</v>
      </c>
      <c r="AU12" s="434">
        <v>6743.14</v>
      </c>
      <c r="AV12" s="434">
        <v>5152.43</v>
      </c>
      <c r="AW12" s="434">
        <v>340.3</v>
      </c>
      <c r="AX12" s="434">
        <v>0</v>
      </c>
      <c r="AY12" s="434">
        <v>32599.98</v>
      </c>
      <c r="AZ12" s="434">
        <v>5693</v>
      </c>
      <c r="BA12" s="434">
        <v>23689.17</v>
      </c>
      <c r="BB12" s="434">
        <v>1451.17</v>
      </c>
      <c r="BC12" s="434">
        <v>36696.07</v>
      </c>
      <c r="BD12" s="434">
        <v>25243.94</v>
      </c>
      <c r="BE12" s="434">
        <v>10500.35</v>
      </c>
      <c r="BF12" s="434">
        <v>56289.79</v>
      </c>
      <c r="BG12" s="434">
        <v>7956.63</v>
      </c>
      <c r="BH12" s="433">
        <v>0</v>
      </c>
      <c r="BI12" s="433">
        <v>3811.24</v>
      </c>
      <c r="BJ12" s="433">
        <v>8485.17</v>
      </c>
      <c r="BK12" s="433">
        <v>1242.3900000000001</v>
      </c>
      <c r="BL12" s="433">
        <v>0</v>
      </c>
      <c r="BM12" s="433">
        <v>7954</v>
      </c>
      <c r="BN12" s="434">
        <v>0</v>
      </c>
      <c r="BO12" s="434">
        <v>1716.48</v>
      </c>
      <c r="BP12" s="434">
        <v>11142.45</v>
      </c>
      <c r="BQ12" s="434">
        <v>32564.91</v>
      </c>
      <c r="BR12" s="434">
        <v>75637.289999999994</v>
      </c>
      <c r="BS12" s="434">
        <v>3682</v>
      </c>
      <c r="BT12" s="434">
        <v>79685.34</v>
      </c>
      <c r="BU12" s="434">
        <v>20434.259999999998</v>
      </c>
      <c r="BV12" s="434">
        <v>0</v>
      </c>
      <c r="BW12" s="497">
        <v>0</v>
      </c>
      <c r="BX12" s="498"/>
      <c r="BY12" s="434">
        <v>3619</v>
      </c>
      <c r="BZ12" s="434">
        <v>0</v>
      </c>
      <c r="CA12" s="434">
        <v>0</v>
      </c>
      <c r="CB12" s="434">
        <v>6385</v>
      </c>
      <c r="CC12" s="434">
        <v>0</v>
      </c>
      <c r="CD12" s="434">
        <v>3619</v>
      </c>
      <c r="CE12" s="434">
        <v>6000</v>
      </c>
      <c r="CF12" s="434">
        <v>0</v>
      </c>
      <c r="CG12" s="434">
        <v>24476.69</v>
      </c>
      <c r="CH12" s="434">
        <v>0</v>
      </c>
      <c r="CI12" s="434">
        <v>0</v>
      </c>
      <c r="CJ12" s="433">
        <v>0</v>
      </c>
      <c r="CK12" s="433">
        <v>0</v>
      </c>
      <c r="CL12" s="433">
        <v>0</v>
      </c>
      <c r="CM12" s="433">
        <v>0</v>
      </c>
      <c r="CN12" s="434">
        <v>5107</v>
      </c>
      <c r="CO12" s="434">
        <v>-251575</v>
      </c>
      <c r="CP12" s="434">
        <v>0</v>
      </c>
      <c r="CQ12" s="434">
        <v>0</v>
      </c>
      <c r="CR12" s="434">
        <v>0</v>
      </c>
      <c r="CS12" s="434">
        <v>0</v>
      </c>
      <c r="CT12" s="435">
        <f t="shared" si="1"/>
        <v>-246468</v>
      </c>
      <c r="CU12" s="435">
        <f t="shared" si="2"/>
        <v>0</v>
      </c>
    </row>
    <row r="13" spans="1:99" ht="15">
      <c r="A13" s="433">
        <v>302</v>
      </c>
      <c r="B13" s="433">
        <v>2014</v>
      </c>
      <c r="C13" s="433" t="s">
        <v>843</v>
      </c>
      <c r="D13" s="433" t="s">
        <v>568</v>
      </c>
      <c r="E13" s="433"/>
      <c r="F13" s="433" t="s">
        <v>831</v>
      </c>
      <c r="G13" s="433">
        <v>0</v>
      </c>
      <c r="H13" s="433">
        <v>1</v>
      </c>
      <c r="I13" s="433" t="s">
        <v>832</v>
      </c>
      <c r="J13" s="433" t="s">
        <v>833</v>
      </c>
      <c r="K13" s="433" t="s">
        <v>834</v>
      </c>
      <c r="L13" s="433" t="s">
        <v>835</v>
      </c>
      <c r="M13" s="433" t="s">
        <v>834</v>
      </c>
      <c r="N13" s="433" t="s">
        <v>836</v>
      </c>
      <c r="O13" s="433" t="s">
        <v>837</v>
      </c>
      <c r="P13" s="433" t="s">
        <v>837</v>
      </c>
      <c r="Q13" s="434">
        <v>80713.02</v>
      </c>
      <c r="R13" s="434">
        <v>0</v>
      </c>
      <c r="S13" s="434">
        <f t="shared" si="0"/>
        <v>80713.02</v>
      </c>
      <c r="T13" s="434">
        <v>5898.5</v>
      </c>
      <c r="U13" s="434">
        <v>4149489.92</v>
      </c>
      <c r="V13" s="434">
        <v>0</v>
      </c>
      <c r="W13" s="434">
        <v>408564.1</v>
      </c>
      <c r="X13" s="434">
        <v>0</v>
      </c>
      <c r="Y13" s="434">
        <v>264530</v>
      </c>
      <c r="Z13" s="434">
        <v>8044.76</v>
      </c>
      <c r="AA13" s="434">
        <v>132839.76999999999</v>
      </c>
      <c r="AB13" s="434">
        <v>47755.53</v>
      </c>
      <c r="AC13" s="434">
        <v>18428.330000000002</v>
      </c>
      <c r="AD13" s="434">
        <v>309.91000000000003</v>
      </c>
      <c r="AE13" s="434">
        <v>0</v>
      </c>
      <c r="AF13" s="434">
        <v>0</v>
      </c>
      <c r="AG13" s="434">
        <v>73823.75</v>
      </c>
      <c r="AH13" s="434">
        <v>19.72</v>
      </c>
      <c r="AI13" s="434">
        <v>0</v>
      </c>
      <c r="AJ13" s="434">
        <v>0</v>
      </c>
      <c r="AK13" s="434">
        <v>0</v>
      </c>
      <c r="AL13" s="434">
        <v>19259.38</v>
      </c>
      <c r="AM13" s="434">
        <v>113281</v>
      </c>
      <c r="AN13" s="434">
        <v>2218240.4</v>
      </c>
      <c r="AO13" s="434">
        <v>0</v>
      </c>
      <c r="AP13" s="434">
        <v>1048338.65</v>
      </c>
      <c r="AQ13" s="434">
        <v>112013.15</v>
      </c>
      <c r="AR13" s="434">
        <v>189482.7</v>
      </c>
      <c r="AS13" s="434">
        <v>0</v>
      </c>
      <c r="AT13" s="434">
        <v>117779.94</v>
      </c>
      <c r="AU13" s="434">
        <v>25312.39</v>
      </c>
      <c r="AV13" s="434">
        <v>7041.01</v>
      </c>
      <c r="AW13" s="434">
        <v>1040.82</v>
      </c>
      <c r="AX13" s="434">
        <v>0</v>
      </c>
      <c r="AY13" s="434">
        <v>152657.62</v>
      </c>
      <c r="AZ13" s="434">
        <v>12771.16</v>
      </c>
      <c r="BA13" s="434">
        <v>74435.42</v>
      </c>
      <c r="BB13" s="434">
        <v>17271.89</v>
      </c>
      <c r="BC13" s="434">
        <v>150560.18</v>
      </c>
      <c r="BD13" s="434">
        <v>134207.76</v>
      </c>
      <c r="BE13" s="434">
        <v>33301.94</v>
      </c>
      <c r="BF13" s="434">
        <v>108241.83</v>
      </c>
      <c r="BG13" s="434">
        <v>14527.4</v>
      </c>
      <c r="BH13" s="433">
        <v>0</v>
      </c>
      <c r="BI13" s="433">
        <v>21668.95</v>
      </c>
      <c r="BJ13" s="433">
        <v>16485.84</v>
      </c>
      <c r="BK13" s="433">
        <v>810</v>
      </c>
      <c r="BL13" s="433">
        <v>1200</v>
      </c>
      <c r="BM13" s="433">
        <v>12870</v>
      </c>
      <c r="BN13" s="434">
        <v>0</v>
      </c>
      <c r="BO13" s="434">
        <v>34612.97</v>
      </c>
      <c r="BP13" s="434">
        <v>26328.03</v>
      </c>
      <c r="BQ13" s="434">
        <v>16756.93</v>
      </c>
      <c r="BR13" s="434">
        <v>251258.28</v>
      </c>
      <c r="BS13" s="434">
        <v>64879.56</v>
      </c>
      <c r="BT13" s="434">
        <v>390498.5</v>
      </c>
      <c r="BU13" s="434">
        <v>64669.65</v>
      </c>
      <c r="BV13" s="434">
        <v>900</v>
      </c>
      <c r="BW13" s="497">
        <v>0</v>
      </c>
      <c r="BX13" s="498"/>
      <c r="BY13" s="434">
        <v>100480</v>
      </c>
      <c r="BZ13" s="434">
        <v>0</v>
      </c>
      <c r="CA13" s="434">
        <v>0</v>
      </c>
      <c r="CB13" s="434">
        <v>11692.3</v>
      </c>
      <c r="CC13" s="434">
        <v>0</v>
      </c>
      <c r="CD13" s="434">
        <v>100480</v>
      </c>
      <c r="CE13" s="434">
        <v>6000</v>
      </c>
      <c r="CF13" s="434">
        <v>0</v>
      </c>
      <c r="CG13" s="434">
        <v>32135.45</v>
      </c>
      <c r="CH13" s="434">
        <v>0</v>
      </c>
      <c r="CI13" s="434">
        <v>0</v>
      </c>
      <c r="CJ13" s="433">
        <v>0</v>
      </c>
      <c r="CK13" s="433">
        <v>0</v>
      </c>
      <c r="CL13" s="433">
        <v>34440</v>
      </c>
      <c r="CM13" s="433">
        <v>25480</v>
      </c>
      <c r="CN13" s="434">
        <v>0</v>
      </c>
      <c r="CO13" s="434">
        <v>-103583.78</v>
      </c>
      <c r="CP13" s="434">
        <v>26015.35</v>
      </c>
      <c r="CQ13" s="434">
        <v>0</v>
      </c>
      <c r="CR13" s="434">
        <v>0</v>
      </c>
      <c r="CS13" s="434">
        <v>0</v>
      </c>
      <c r="CT13" s="435">
        <f t="shared" si="1"/>
        <v>-103583.78</v>
      </c>
      <c r="CU13" s="435">
        <f t="shared" si="2"/>
        <v>26015.35</v>
      </c>
    </row>
    <row r="14" spans="1:99" ht="15">
      <c r="A14" s="433">
        <v>302</v>
      </c>
      <c r="B14" s="433">
        <v>2015</v>
      </c>
      <c r="C14" s="433" t="s">
        <v>844</v>
      </c>
      <c r="D14" s="433" t="s">
        <v>568</v>
      </c>
      <c r="E14" s="433"/>
      <c r="F14" s="433" t="s">
        <v>831</v>
      </c>
      <c r="G14" s="433">
        <v>0</v>
      </c>
      <c r="H14" s="433">
        <v>1</v>
      </c>
      <c r="I14" s="433" t="s">
        <v>832</v>
      </c>
      <c r="J14" s="433" t="s">
        <v>833</v>
      </c>
      <c r="K14" s="433" t="s">
        <v>834</v>
      </c>
      <c r="L14" s="433" t="s">
        <v>835</v>
      </c>
      <c r="M14" s="433" t="s">
        <v>834</v>
      </c>
      <c r="N14" s="433" t="s">
        <v>836</v>
      </c>
      <c r="O14" s="433" t="s">
        <v>837</v>
      </c>
      <c r="P14" s="433" t="s">
        <v>837</v>
      </c>
      <c r="Q14" s="434">
        <v>-119744.03</v>
      </c>
      <c r="R14" s="434">
        <v>87885.93</v>
      </c>
      <c r="S14" s="434">
        <f t="shared" si="0"/>
        <v>-31858.100000000006</v>
      </c>
      <c r="T14" s="434">
        <v>21546</v>
      </c>
      <c r="U14" s="434">
        <v>1610888.93</v>
      </c>
      <c r="V14" s="434">
        <v>0</v>
      </c>
      <c r="W14" s="434">
        <v>410542.27</v>
      </c>
      <c r="X14" s="434">
        <v>0</v>
      </c>
      <c r="Y14" s="434">
        <v>105090</v>
      </c>
      <c r="Z14" s="434">
        <v>4752.22</v>
      </c>
      <c r="AA14" s="434">
        <v>35318.050000000003</v>
      </c>
      <c r="AB14" s="434">
        <v>15213.8</v>
      </c>
      <c r="AC14" s="434">
        <v>3400.42</v>
      </c>
      <c r="AD14" s="434">
        <v>4324.53</v>
      </c>
      <c r="AE14" s="434">
        <v>0</v>
      </c>
      <c r="AF14" s="434">
        <v>0</v>
      </c>
      <c r="AG14" s="434">
        <v>30560.73</v>
      </c>
      <c r="AH14" s="434">
        <v>5327.24</v>
      </c>
      <c r="AI14" s="434">
        <v>0</v>
      </c>
      <c r="AJ14" s="434">
        <v>216786.9</v>
      </c>
      <c r="AK14" s="434">
        <v>0</v>
      </c>
      <c r="AL14" s="434">
        <v>2172.84</v>
      </c>
      <c r="AM14" s="434">
        <v>41052</v>
      </c>
      <c r="AN14" s="434">
        <v>840401.54</v>
      </c>
      <c r="AO14" s="434">
        <v>0</v>
      </c>
      <c r="AP14" s="434">
        <v>775971.91</v>
      </c>
      <c r="AQ14" s="434">
        <v>40974.44</v>
      </c>
      <c r="AR14" s="434">
        <v>67661.86</v>
      </c>
      <c r="AS14" s="434">
        <v>71008.5</v>
      </c>
      <c r="AT14" s="434">
        <v>24151.07</v>
      </c>
      <c r="AU14" s="434">
        <v>13434.01</v>
      </c>
      <c r="AV14" s="434">
        <v>3032.38</v>
      </c>
      <c r="AW14" s="434">
        <v>320.38</v>
      </c>
      <c r="AX14" s="434">
        <v>0</v>
      </c>
      <c r="AY14" s="434">
        <v>21888.75</v>
      </c>
      <c r="AZ14" s="434">
        <v>6802.75</v>
      </c>
      <c r="BA14" s="434">
        <v>39927.199999999997</v>
      </c>
      <c r="BB14" s="434">
        <v>7229.85</v>
      </c>
      <c r="BC14" s="434">
        <v>39395.050000000003</v>
      </c>
      <c r="BD14" s="434">
        <v>42343.05</v>
      </c>
      <c r="BE14" s="434">
        <v>25813.26</v>
      </c>
      <c r="BF14" s="434">
        <v>83964.25</v>
      </c>
      <c r="BG14" s="434">
        <v>15132.24</v>
      </c>
      <c r="BH14" s="433">
        <v>0</v>
      </c>
      <c r="BI14" s="433">
        <v>0</v>
      </c>
      <c r="BJ14" s="433">
        <v>0</v>
      </c>
      <c r="BK14" s="433">
        <v>0</v>
      </c>
      <c r="BL14" s="433">
        <v>0</v>
      </c>
      <c r="BM14" s="433">
        <v>0</v>
      </c>
      <c r="BN14" s="434">
        <v>0</v>
      </c>
      <c r="BO14" s="434">
        <v>27578.06</v>
      </c>
      <c r="BP14" s="434">
        <v>3066.77</v>
      </c>
      <c r="BQ14" s="434">
        <v>4878.3599999999997</v>
      </c>
      <c r="BR14" s="434">
        <v>54664.34</v>
      </c>
      <c r="BS14" s="434">
        <v>84823.59</v>
      </c>
      <c r="BT14" s="434">
        <v>222748.48</v>
      </c>
      <c r="BU14" s="434">
        <v>48183.91</v>
      </c>
      <c r="BV14" s="434">
        <v>0</v>
      </c>
      <c r="BW14" s="497">
        <v>0</v>
      </c>
      <c r="BX14" s="498"/>
      <c r="BY14" s="434">
        <v>0</v>
      </c>
      <c r="BZ14" s="434">
        <v>103861.94</v>
      </c>
      <c r="CA14" s="434">
        <v>12434.89</v>
      </c>
      <c r="CB14" s="434">
        <v>6955</v>
      </c>
      <c r="CC14" s="434">
        <v>0</v>
      </c>
      <c r="CD14" s="434">
        <v>0</v>
      </c>
      <c r="CE14" s="434">
        <v>6000</v>
      </c>
      <c r="CF14" s="434">
        <v>0</v>
      </c>
      <c r="CG14" s="434">
        <v>0</v>
      </c>
      <c r="CH14" s="434">
        <v>0</v>
      </c>
      <c r="CI14" s="434">
        <v>0</v>
      </c>
      <c r="CJ14" s="433">
        <v>0</v>
      </c>
      <c r="CK14" s="433">
        <v>0</v>
      </c>
      <c r="CL14" s="433">
        <v>0</v>
      </c>
      <c r="CM14" s="433">
        <v>0</v>
      </c>
      <c r="CN14" s="434">
        <v>0</v>
      </c>
      <c r="CO14" s="434">
        <v>-416497</v>
      </c>
      <c r="CP14" s="434">
        <v>28501</v>
      </c>
      <c r="CQ14" s="434">
        <v>0</v>
      </c>
      <c r="CR14" s="434">
        <v>188376</v>
      </c>
      <c r="CS14" s="434">
        <v>0</v>
      </c>
      <c r="CT14" s="435">
        <f t="shared" si="1"/>
        <v>-228121</v>
      </c>
      <c r="CU14" s="435">
        <f t="shared" si="2"/>
        <v>28501</v>
      </c>
    </row>
    <row r="15" spans="1:99" ht="15">
      <c r="A15" s="433">
        <v>302</v>
      </c>
      <c r="B15" s="433">
        <v>2016</v>
      </c>
      <c r="C15" s="433" t="s">
        <v>142</v>
      </c>
      <c r="D15" s="433" t="s">
        <v>568</v>
      </c>
      <c r="E15" s="433"/>
      <c r="F15" s="433" t="s">
        <v>831</v>
      </c>
      <c r="G15" s="433">
        <v>0</v>
      </c>
      <c r="H15" s="433">
        <v>1</v>
      </c>
      <c r="I15" s="433" t="s">
        <v>832</v>
      </c>
      <c r="J15" s="433" t="s">
        <v>833</v>
      </c>
      <c r="K15" s="433" t="s">
        <v>834</v>
      </c>
      <c r="L15" s="433" t="s">
        <v>835</v>
      </c>
      <c r="M15" s="433" t="s">
        <v>834</v>
      </c>
      <c r="N15" s="433" t="s">
        <v>836</v>
      </c>
      <c r="O15" s="433" t="s">
        <v>837</v>
      </c>
      <c r="P15" s="433" t="s">
        <v>837</v>
      </c>
      <c r="Q15" s="434">
        <v>-6125.33</v>
      </c>
      <c r="R15" s="434">
        <v>0</v>
      </c>
      <c r="S15" s="434">
        <f t="shared" si="0"/>
        <v>-6125.33</v>
      </c>
      <c r="T15" s="434">
        <v>30325.25</v>
      </c>
      <c r="U15" s="434">
        <v>1214330.99</v>
      </c>
      <c r="V15" s="434">
        <v>0</v>
      </c>
      <c r="W15" s="434">
        <v>70830.850000000006</v>
      </c>
      <c r="X15" s="434">
        <v>0</v>
      </c>
      <c r="Y15" s="434">
        <v>50935</v>
      </c>
      <c r="Z15" s="434">
        <v>0</v>
      </c>
      <c r="AA15" s="434">
        <v>55064.02</v>
      </c>
      <c r="AB15" s="434">
        <v>2160</v>
      </c>
      <c r="AC15" s="434">
        <v>3929.35</v>
      </c>
      <c r="AD15" s="434">
        <v>63.1</v>
      </c>
      <c r="AE15" s="434">
        <v>0</v>
      </c>
      <c r="AF15" s="434">
        <v>0</v>
      </c>
      <c r="AG15" s="434">
        <v>21858.09</v>
      </c>
      <c r="AH15" s="434">
        <v>18684.32</v>
      </c>
      <c r="AI15" s="434">
        <v>0</v>
      </c>
      <c r="AJ15" s="434">
        <v>0</v>
      </c>
      <c r="AK15" s="434">
        <v>0</v>
      </c>
      <c r="AL15" s="434">
        <v>2548.13</v>
      </c>
      <c r="AM15" s="434">
        <v>55445</v>
      </c>
      <c r="AN15" s="434">
        <v>665285.46</v>
      </c>
      <c r="AO15" s="434">
        <v>3767.78</v>
      </c>
      <c r="AP15" s="434">
        <v>249655.05</v>
      </c>
      <c r="AQ15" s="434">
        <v>41348.620000000003</v>
      </c>
      <c r="AR15" s="434">
        <v>74221.86</v>
      </c>
      <c r="AS15" s="434">
        <v>0</v>
      </c>
      <c r="AT15" s="434">
        <v>17732.68</v>
      </c>
      <c r="AU15" s="434">
        <v>6738.44</v>
      </c>
      <c r="AV15" s="434">
        <v>379</v>
      </c>
      <c r="AW15" s="434">
        <v>350.26</v>
      </c>
      <c r="AX15" s="434">
        <v>0</v>
      </c>
      <c r="AY15" s="434">
        <v>8213.2900000000009</v>
      </c>
      <c r="AZ15" s="434">
        <v>4977.67</v>
      </c>
      <c r="BA15" s="434">
        <v>26045.56</v>
      </c>
      <c r="BB15" s="434">
        <v>6481.05</v>
      </c>
      <c r="BC15" s="434">
        <v>24231.42</v>
      </c>
      <c r="BD15" s="434">
        <v>25000.15</v>
      </c>
      <c r="BE15" s="434">
        <v>7778.15</v>
      </c>
      <c r="BF15" s="434">
        <v>56163.08</v>
      </c>
      <c r="BG15" s="434">
        <v>6218.96</v>
      </c>
      <c r="BH15" s="433">
        <v>0</v>
      </c>
      <c r="BI15" s="433">
        <v>1384.11</v>
      </c>
      <c r="BJ15" s="433">
        <v>10170.83</v>
      </c>
      <c r="BK15" s="433">
        <v>2134.0500000000002</v>
      </c>
      <c r="BL15" s="433">
        <v>256.66000000000003</v>
      </c>
      <c r="BM15" s="433">
        <v>12480</v>
      </c>
      <c r="BN15" s="434">
        <v>0</v>
      </c>
      <c r="BO15" s="434">
        <v>335.5</v>
      </c>
      <c r="BP15" s="434">
        <v>8632.7900000000009</v>
      </c>
      <c r="BQ15" s="434">
        <v>2248</v>
      </c>
      <c r="BR15" s="434">
        <v>85906.71</v>
      </c>
      <c r="BS15" s="434">
        <v>12147</v>
      </c>
      <c r="BT15" s="434">
        <v>109623.88</v>
      </c>
      <c r="BU15" s="434">
        <v>23163.51</v>
      </c>
      <c r="BV15" s="434">
        <v>0</v>
      </c>
      <c r="BW15" s="497">
        <v>0</v>
      </c>
      <c r="BX15" s="498"/>
      <c r="BY15" s="434">
        <v>0</v>
      </c>
      <c r="BZ15" s="434">
        <v>0</v>
      </c>
      <c r="CA15" s="434">
        <v>0</v>
      </c>
      <c r="CB15" s="434">
        <v>6373.75</v>
      </c>
      <c r="CC15" s="434">
        <v>0</v>
      </c>
      <c r="CD15" s="434">
        <v>0</v>
      </c>
      <c r="CE15" s="434">
        <v>6000</v>
      </c>
      <c r="CF15" s="434">
        <v>0</v>
      </c>
      <c r="CG15" s="434">
        <v>0</v>
      </c>
      <c r="CH15" s="434">
        <v>0</v>
      </c>
      <c r="CI15" s="434">
        <v>0</v>
      </c>
      <c r="CJ15" s="433">
        <v>0</v>
      </c>
      <c r="CK15" s="433">
        <v>0</v>
      </c>
      <c r="CL15" s="433">
        <v>0</v>
      </c>
      <c r="CM15" s="433">
        <v>0</v>
      </c>
      <c r="CN15" s="434">
        <v>16870</v>
      </c>
      <c r="CO15" s="434">
        <v>-20218</v>
      </c>
      <c r="CP15" s="434">
        <v>36699</v>
      </c>
      <c r="CQ15" s="434">
        <v>0</v>
      </c>
      <c r="CR15" s="434">
        <v>0</v>
      </c>
      <c r="CS15" s="434">
        <v>0</v>
      </c>
      <c r="CT15" s="435">
        <f t="shared" si="1"/>
        <v>-3348</v>
      </c>
      <c r="CU15" s="435">
        <f t="shared" si="2"/>
        <v>36699</v>
      </c>
    </row>
    <row r="16" spans="1:99" ht="15">
      <c r="A16" s="433">
        <v>302</v>
      </c>
      <c r="B16" s="433">
        <v>2017</v>
      </c>
      <c r="C16" s="433" t="s">
        <v>143</v>
      </c>
      <c r="D16" s="433" t="s">
        <v>568</v>
      </c>
      <c r="E16" s="433"/>
      <c r="F16" s="433" t="s">
        <v>831</v>
      </c>
      <c r="G16" s="433">
        <v>0</v>
      </c>
      <c r="H16" s="433">
        <v>1</v>
      </c>
      <c r="I16" s="433" t="s">
        <v>832</v>
      </c>
      <c r="J16" s="433" t="s">
        <v>833</v>
      </c>
      <c r="K16" s="433" t="s">
        <v>834</v>
      </c>
      <c r="L16" s="433" t="s">
        <v>835</v>
      </c>
      <c r="M16" s="433" t="s">
        <v>834</v>
      </c>
      <c r="N16" s="433" t="s">
        <v>836</v>
      </c>
      <c r="O16" s="433" t="s">
        <v>837</v>
      </c>
      <c r="P16" s="433" t="s">
        <v>837</v>
      </c>
      <c r="Q16" s="434">
        <v>20527</v>
      </c>
      <c r="R16" s="434">
        <v>0</v>
      </c>
      <c r="S16" s="434">
        <f t="shared" si="0"/>
        <v>20527</v>
      </c>
      <c r="T16" s="434">
        <v>15712</v>
      </c>
      <c r="U16" s="434">
        <v>2280087.7000000002</v>
      </c>
      <c r="V16" s="434">
        <v>0</v>
      </c>
      <c r="W16" s="434">
        <v>215453.35</v>
      </c>
      <c r="X16" s="434">
        <v>0</v>
      </c>
      <c r="Y16" s="434">
        <v>118410</v>
      </c>
      <c r="Z16" s="434">
        <v>3189.47</v>
      </c>
      <c r="AA16" s="434">
        <v>94610.93</v>
      </c>
      <c r="AB16" s="434">
        <v>122581.9</v>
      </c>
      <c r="AC16" s="434">
        <v>0</v>
      </c>
      <c r="AD16" s="434">
        <v>668.43</v>
      </c>
      <c r="AE16" s="434">
        <v>7669.5</v>
      </c>
      <c r="AF16" s="434">
        <v>963.2</v>
      </c>
      <c r="AG16" s="434">
        <v>68264.06</v>
      </c>
      <c r="AH16" s="434">
        <v>10847.41</v>
      </c>
      <c r="AI16" s="434">
        <v>0</v>
      </c>
      <c r="AJ16" s="434">
        <v>0</v>
      </c>
      <c r="AK16" s="434">
        <v>0</v>
      </c>
      <c r="AL16" s="434">
        <v>6090.25</v>
      </c>
      <c r="AM16" s="434">
        <v>92203</v>
      </c>
      <c r="AN16" s="434">
        <v>1167544.45</v>
      </c>
      <c r="AO16" s="434">
        <v>0</v>
      </c>
      <c r="AP16" s="434">
        <v>686754.63</v>
      </c>
      <c r="AQ16" s="434">
        <v>21889.33</v>
      </c>
      <c r="AR16" s="434">
        <v>98315.54</v>
      </c>
      <c r="AS16" s="434">
        <v>0</v>
      </c>
      <c r="AT16" s="434">
        <v>90348.5</v>
      </c>
      <c r="AU16" s="434">
        <v>33740.160000000003</v>
      </c>
      <c r="AV16" s="434">
        <v>3012.6</v>
      </c>
      <c r="AW16" s="434">
        <v>688.9</v>
      </c>
      <c r="AX16" s="434">
        <v>0</v>
      </c>
      <c r="AY16" s="434">
        <v>13923.99</v>
      </c>
      <c r="AZ16" s="434">
        <v>4822.0200000000004</v>
      </c>
      <c r="BA16" s="434">
        <v>63454.13</v>
      </c>
      <c r="BB16" s="434">
        <v>314.2</v>
      </c>
      <c r="BC16" s="434">
        <v>47545.39</v>
      </c>
      <c r="BD16" s="434">
        <v>46603.199999999997</v>
      </c>
      <c r="BE16" s="434">
        <v>13749.9</v>
      </c>
      <c r="BF16" s="434">
        <v>132945.44</v>
      </c>
      <c r="BG16" s="434">
        <v>6141.84</v>
      </c>
      <c r="BH16" s="433">
        <v>0</v>
      </c>
      <c r="BI16" s="433">
        <v>6485.47</v>
      </c>
      <c r="BJ16" s="433">
        <v>9800.73</v>
      </c>
      <c r="BK16" s="433">
        <v>2707.29</v>
      </c>
      <c r="BL16" s="433">
        <v>76.319999999999993</v>
      </c>
      <c r="BM16" s="433">
        <v>0</v>
      </c>
      <c r="BN16" s="434">
        <v>0</v>
      </c>
      <c r="BO16" s="434">
        <v>30987.19</v>
      </c>
      <c r="BP16" s="434">
        <v>17530.349999999999</v>
      </c>
      <c r="BQ16" s="434">
        <v>10707.27</v>
      </c>
      <c r="BR16" s="434">
        <v>144612.47</v>
      </c>
      <c r="BS16" s="434">
        <v>235296.15</v>
      </c>
      <c r="BT16" s="434">
        <v>197292.9</v>
      </c>
      <c r="BU16" s="434">
        <v>73467.839999999997</v>
      </c>
      <c r="BV16" s="434">
        <v>0</v>
      </c>
      <c r="BW16" s="497">
        <v>0</v>
      </c>
      <c r="BX16" s="498"/>
      <c r="BY16" s="434">
        <v>0</v>
      </c>
      <c r="BZ16" s="434">
        <v>0</v>
      </c>
      <c r="CA16" s="434">
        <v>0</v>
      </c>
      <c r="CB16" s="434">
        <v>8668.75</v>
      </c>
      <c r="CC16" s="434">
        <v>0</v>
      </c>
      <c r="CD16" s="434">
        <v>0</v>
      </c>
      <c r="CE16" s="434">
        <v>6000</v>
      </c>
      <c r="CF16" s="434">
        <v>0</v>
      </c>
      <c r="CG16" s="434">
        <v>13865.75</v>
      </c>
      <c r="CH16" s="434">
        <v>0</v>
      </c>
      <c r="CI16" s="434">
        <v>0</v>
      </c>
      <c r="CJ16" s="433">
        <v>0</v>
      </c>
      <c r="CK16" s="433">
        <v>0</v>
      </c>
      <c r="CL16" s="433">
        <v>0</v>
      </c>
      <c r="CM16" s="433">
        <v>0</v>
      </c>
      <c r="CN16" s="434">
        <v>0</v>
      </c>
      <c r="CO16" s="434">
        <v>-119192</v>
      </c>
      <c r="CP16" s="434">
        <v>6216</v>
      </c>
      <c r="CQ16" s="434">
        <v>4299</v>
      </c>
      <c r="CR16" s="434">
        <v>0</v>
      </c>
      <c r="CS16" s="434">
        <v>0</v>
      </c>
      <c r="CT16" s="435">
        <f t="shared" si="1"/>
        <v>-119192</v>
      </c>
      <c r="CU16" s="435">
        <f t="shared" si="2"/>
        <v>10515</v>
      </c>
    </row>
    <row r="17" spans="1:99" ht="15">
      <c r="A17" s="433">
        <v>302</v>
      </c>
      <c r="B17" s="433">
        <v>2019</v>
      </c>
      <c r="C17" s="433" t="s">
        <v>145</v>
      </c>
      <c r="D17" s="433" t="s">
        <v>568</v>
      </c>
      <c r="E17" s="433"/>
      <c r="F17" s="433" t="s">
        <v>831</v>
      </c>
      <c r="G17" s="433">
        <v>0</v>
      </c>
      <c r="H17" s="433">
        <v>2</v>
      </c>
      <c r="I17" s="433" t="s">
        <v>832</v>
      </c>
      <c r="J17" s="433" t="s">
        <v>833</v>
      </c>
      <c r="K17" s="433" t="s">
        <v>834</v>
      </c>
      <c r="L17" s="433" t="s">
        <v>835</v>
      </c>
      <c r="M17" s="433" t="s">
        <v>834</v>
      </c>
      <c r="N17" s="433" t="s">
        <v>836</v>
      </c>
      <c r="O17" s="433" t="s">
        <v>837</v>
      </c>
      <c r="P17" s="433" t="s">
        <v>837</v>
      </c>
      <c r="Q17" s="434">
        <v>-24333.59</v>
      </c>
      <c r="R17" s="434">
        <v>0</v>
      </c>
      <c r="S17" s="434">
        <f t="shared" si="0"/>
        <v>-24333.59</v>
      </c>
      <c r="T17" s="434">
        <v>1438.34</v>
      </c>
      <c r="U17" s="434">
        <v>1349798.22</v>
      </c>
      <c r="V17" s="434">
        <v>0</v>
      </c>
      <c r="W17" s="434">
        <v>87419.5</v>
      </c>
      <c r="X17" s="434">
        <v>0</v>
      </c>
      <c r="Y17" s="434">
        <v>59200</v>
      </c>
      <c r="Z17" s="434">
        <v>1723.5</v>
      </c>
      <c r="AA17" s="434">
        <v>2150</v>
      </c>
      <c r="AB17" s="434">
        <v>9960.07</v>
      </c>
      <c r="AC17" s="434">
        <v>23211.9</v>
      </c>
      <c r="AD17" s="434">
        <v>94.58</v>
      </c>
      <c r="AE17" s="434">
        <v>0</v>
      </c>
      <c r="AF17" s="434">
        <v>2500</v>
      </c>
      <c r="AG17" s="434">
        <v>26201.5</v>
      </c>
      <c r="AH17" s="434">
        <v>8743.7000000000007</v>
      </c>
      <c r="AI17" s="434">
        <v>0</v>
      </c>
      <c r="AJ17" s="434">
        <v>0</v>
      </c>
      <c r="AK17" s="434">
        <v>0</v>
      </c>
      <c r="AL17" s="434">
        <v>1871.88</v>
      </c>
      <c r="AM17" s="434">
        <v>74806</v>
      </c>
      <c r="AN17" s="434">
        <v>821591.34</v>
      </c>
      <c r="AO17" s="434">
        <v>0</v>
      </c>
      <c r="AP17" s="434">
        <v>449566.68</v>
      </c>
      <c r="AQ17" s="434">
        <v>52650.96</v>
      </c>
      <c r="AR17" s="434">
        <v>91824.59</v>
      </c>
      <c r="AS17" s="434">
        <v>0</v>
      </c>
      <c r="AT17" s="434">
        <v>40688.769999999997</v>
      </c>
      <c r="AU17" s="434">
        <v>38785.99</v>
      </c>
      <c r="AV17" s="434">
        <v>2280.98</v>
      </c>
      <c r="AW17" s="434">
        <v>280.54000000000002</v>
      </c>
      <c r="AX17" s="434">
        <v>0</v>
      </c>
      <c r="AY17" s="434">
        <v>15224.7</v>
      </c>
      <c r="AZ17" s="434">
        <v>5311</v>
      </c>
      <c r="BA17" s="434">
        <v>2060.44</v>
      </c>
      <c r="BB17" s="434">
        <v>12665.28</v>
      </c>
      <c r="BC17" s="434">
        <v>45232.13</v>
      </c>
      <c r="BD17" s="434">
        <v>21150</v>
      </c>
      <c r="BE17" s="434">
        <v>6651.9</v>
      </c>
      <c r="BF17" s="434">
        <v>23514.91</v>
      </c>
      <c r="BG17" s="434">
        <v>7998.77</v>
      </c>
      <c r="BH17" s="433">
        <v>0</v>
      </c>
      <c r="BI17" s="433">
        <v>5238.6499999999996</v>
      </c>
      <c r="BJ17" s="433">
        <v>15473.62</v>
      </c>
      <c r="BK17" s="433">
        <v>2452.1999999999998</v>
      </c>
      <c r="BL17" s="433">
        <v>148.1</v>
      </c>
      <c r="BM17" s="433">
        <v>7280</v>
      </c>
      <c r="BN17" s="434">
        <v>0</v>
      </c>
      <c r="BO17" s="434">
        <v>10011.4</v>
      </c>
      <c r="BP17" s="434">
        <v>6910.41</v>
      </c>
      <c r="BQ17" s="434">
        <v>4394.5</v>
      </c>
      <c r="BR17" s="434">
        <v>66449.759999999995</v>
      </c>
      <c r="BS17" s="434">
        <v>12521.8</v>
      </c>
      <c r="BT17" s="434">
        <v>44609.81</v>
      </c>
      <c r="BU17" s="434">
        <v>22383.599999999999</v>
      </c>
      <c r="BV17" s="434">
        <v>0</v>
      </c>
      <c r="BW17" s="497">
        <v>0</v>
      </c>
      <c r="BX17" s="498"/>
      <c r="BY17" s="434">
        <v>618</v>
      </c>
      <c r="BZ17" s="434">
        <v>0</v>
      </c>
      <c r="CA17" s="434">
        <v>0</v>
      </c>
      <c r="CB17" s="434">
        <v>6776.5</v>
      </c>
      <c r="CC17" s="434">
        <v>0</v>
      </c>
      <c r="CD17" s="434">
        <v>618</v>
      </c>
      <c r="CE17" s="434">
        <v>6000</v>
      </c>
      <c r="CF17" s="434">
        <v>0</v>
      </c>
      <c r="CG17" s="434">
        <v>0</v>
      </c>
      <c r="CH17" s="434">
        <v>0</v>
      </c>
      <c r="CI17" s="434">
        <v>7165.1</v>
      </c>
      <c r="CJ17" s="433">
        <v>0</v>
      </c>
      <c r="CK17" s="433">
        <v>0</v>
      </c>
      <c r="CL17" s="433">
        <v>1078.8399999999999</v>
      </c>
      <c r="CM17" s="433">
        <v>588.9</v>
      </c>
      <c r="CN17" s="434">
        <v>0</v>
      </c>
      <c r="CO17" s="434">
        <v>-212623.57</v>
      </c>
      <c r="CP17" s="434">
        <v>0</v>
      </c>
      <c r="CQ17" s="434">
        <v>0</v>
      </c>
      <c r="CR17" s="434">
        <v>0</v>
      </c>
      <c r="CS17" s="434">
        <v>0</v>
      </c>
      <c r="CT17" s="435">
        <f t="shared" si="1"/>
        <v>-212623.57</v>
      </c>
      <c r="CU17" s="435">
        <f t="shared" si="2"/>
        <v>0</v>
      </c>
    </row>
    <row r="18" spans="1:99" ht="15">
      <c r="A18" s="433">
        <v>302</v>
      </c>
      <c r="B18" s="433">
        <v>2023</v>
      </c>
      <c r="C18" s="433" t="s">
        <v>147</v>
      </c>
      <c r="D18" s="433" t="s">
        <v>568</v>
      </c>
      <c r="E18" s="433"/>
      <c r="F18" s="433" t="s">
        <v>831</v>
      </c>
      <c r="G18" s="433">
        <v>0</v>
      </c>
      <c r="H18" s="433">
        <v>1</v>
      </c>
      <c r="I18" s="433" t="s">
        <v>832</v>
      </c>
      <c r="J18" s="433" t="s">
        <v>833</v>
      </c>
      <c r="K18" s="433" t="s">
        <v>834</v>
      </c>
      <c r="L18" s="433" t="s">
        <v>835</v>
      </c>
      <c r="M18" s="433" t="s">
        <v>834</v>
      </c>
      <c r="N18" s="433" t="s">
        <v>836</v>
      </c>
      <c r="O18" s="433" t="s">
        <v>837</v>
      </c>
      <c r="P18" s="433" t="s">
        <v>837</v>
      </c>
      <c r="Q18" s="434">
        <v>31240.73</v>
      </c>
      <c r="R18" s="434">
        <v>0</v>
      </c>
      <c r="S18" s="434">
        <f t="shared" si="0"/>
        <v>31240.73</v>
      </c>
      <c r="T18" s="434">
        <v>8701.25</v>
      </c>
      <c r="U18" s="434">
        <v>2674845.5</v>
      </c>
      <c r="V18" s="434">
        <v>0</v>
      </c>
      <c r="W18" s="434">
        <v>221842.74</v>
      </c>
      <c r="X18" s="434">
        <v>0</v>
      </c>
      <c r="Y18" s="434">
        <v>217560</v>
      </c>
      <c r="Z18" s="434">
        <v>10991.02</v>
      </c>
      <c r="AA18" s="434">
        <v>81201.039999999994</v>
      </c>
      <c r="AB18" s="434">
        <v>120773.97</v>
      </c>
      <c r="AC18" s="434">
        <v>22311.73</v>
      </c>
      <c r="AD18" s="434">
        <v>2113.0500000000002</v>
      </c>
      <c r="AE18" s="434">
        <v>0</v>
      </c>
      <c r="AF18" s="434">
        <v>0</v>
      </c>
      <c r="AG18" s="434">
        <v>11845.15</v>
      </c>
      <c r="AH18" s="434">
        <v>2762.7</v>
      </c>
      <c r="AI18" s="434">
        <v>0</v>
      </c>
      <c r="AJ18" s="434">
        <v>0</v>
      </c>
      <c r="AK18" s="434">
        <v>0</v>
      </c>
      <c r="AL18" s="434">
        <v>5180</v>
      </c>
      <c r="AM18" s="434">
        <v>82962</v>
      </c>
      <c r="AN18" s="434">
        <v>1322690.8600000001</v>
      </c>
      <c r="AO18" s="434">
        <v>0</v>
      </c>
      <c r="AP18" s="434">
        <v>843885.48</v>
      </c>
      <c r="AQ18" s="434">
        <v>84057.07</v>
      </c>
      <c r="AR18" s="434">
        <v>196802.98</v>
      </c>
      <c r="AS18" s="434">
        <v>0</v>
      </c>
      <c r="AT18" s="434">
        <v>29858.3</v>
      </c>
      <c r="AU18" s="434">
        <v>50496.84</v>
      </c>
      <c r="AV18" s="434">
        <v>2727.28</v>
      </c>
      <c r="AW18" s="434">
        <v>682.26</v>
      </c>
      <c r="AX18" s="434">
        <v>0</v>
      </c>
      <c r="AY18" s="434">
        <v>39945.11</v>
      </c>
      <c r="AZ18" s="434">
        <v>5841.5</v>
      </c>
      <c r="BA18" s="434">
        <v>74329.59</v>
      </c>
      <c r="BB18" s="434">
        <v>21822.75</v>
      </c>
      <c r="BC18" s="434">
        <v>63159.34</v>
      </c>
      <c r="BD18" s="434">
        <v>28742.400000000001</v>
      </c>
      <c r="BE18" s="434">
        <v>8284.9599999999991</v>
      </c>
      <c r="BF18" s="434">
        <v>95575.82</v>
      </c>
      <c r="BG18" s="434">
        <v>19675</v>
      </c>
      <c r="BH18" s="433">
        <v>455.9</v>
      </c>
      <c r="BI18" s="433">
        <v>4397.75</v>
      </c>
      <c r="BJ18" s="433">
        <v>22691.69</v>
      </c>
      <c r="BK18" s="433">
        <v>3775.42</v>
      </c>
      <c r="BL18" s="433">
        <v>4676.57</v>
      </c>
      <c r="BM18" s="433">
        <v>55</v>
      </c>
      <c r="BN18" s="434">
        <v>0</v>
      </c>
      <c r="BO18" s="434">
        <v>12327.95</v>
      </c>
      <c r="BP18" s="434">
        <v>16805.79</v>
      </c>
      <c r="BQ18" s="434">
        <v>7327.8</v>
      </c>
      <c r="BR18" s="434">
        <v>175907.22</v>
      </c>
      <c r="BS18" s="434">
        <v>133093.74</v>
      </c>
      <c r="BT18" s="434">
        <v>224376.52</v>
      </c>
      <c r="BU18" s="434">
        <v>33654.44</v>
      </c>
      <c r="BV18" s="434">
        <v>0</v>
      </c>
      <c r="BW18" s="497">
        <v>0</v>
      </c>
      <c r="BX18" s="498"/>
      <c r="BY18" s="434">
        <v>0</v>
      </c>
      <c r="BZ18" s="434">
        <v>0</v>
      </c>
      <c r="CA18" s="434">
        <v>0</v>
      </c>
      <c r="CB18" s="434">
        <v>9173.8799999999992</v>
      </c>
      <c r="CC18" s="434">
        <v>0</v>
      </c>
      <c r="CD18" s="434">
        <v>0</v>
      </c>
      <c r="CE18" s="434">
        <v>6000</v>
      </c>
      <c r="CF18" s="434">
        <v>0</v>
      </c>
      <c r="CG18" s="434">
        <v>14359</v>
      </c>
      <c r="CH18" s="434">
        <v>0</v>
      </c>
      <c r="CI18" s="434">
        <v>0</v>
      </c>
      <c r="CJ18" s="433">
        <v>0</v>
      </c>
      <c r="CK18" s="433">
        <v>0</v>
      </c>
      <c r="CL18" s="433">
        <v>0</v>
      </c>
      <c r="CM18" s="433">
        <v>0</v>
      </c>
      <c r="CN18" s="434">
        <v>0</v>
      </c>
      <c r="CO18" s="434">
        <v>-42493.7</v>
      </c>
      <c r="CP18" s="434">
        <v>3516.13</v>
      </c>
      <c r="CQ18" s="434">
        <v>0</v>
      </c>
      <c r="CR18" s="434">
        <v>0</v>
      </c>
      <c r="CS18" s="434">
        <v>0</v>
      </c>
      <c r="CT18" s="435">
        <f t="shared" si="1"/>
        <v>-42493.7</v>
      </c>
      <c r="CU18" s="435">
        <f t="shared" si="2"/>
        <v>3516.13</v>
      </c>
    </row>
    <row r="19" spans="1:99" ht="30">
      <c r="A19" s="433">
        <v>302</v>
      </c>
      <c r="B19" s="433">
        <v>2024</v>
      </c>
      <c r="C19" s="433" t="s">
        <v>845</v>
      </c>
      <c r="D19" s="433" t="s">
        <v>568</v>
      </c>
      <c r="E19" s="433"/>
      <c r="F19" s="433" t="s">
        <v>831</v>
      </c>
      <c r="G19" s="433">
        <v>0</v>
      </c>
      <c r="H19" s="433">
        <v>1</v>
      </c>
      <c r="I19" s="433" t="s">
        <v>832</v>
      </c>
      <c r="J19" s="433" t="s">
        <v>833</v>
      </c>
      <c r="K19" s="433" t="s">
        <v>834</v>
      </c>
      <c r="L19" s="433" t="s">
        <v>835</v>
      </c>
      <c r="M19" s="433" t="s">
        <v>834</v>
      </c>
      <c r="N19" s="433" t="s">
        <v>836</v>
      </c>
      <c r="O19" s="433" t="s">
        <v>837</v>
      </c>
      <c r="P19" s="433" t="s">
        <v>837</v>
      </c>
      <c r="Q19" s="434">
        <v>-122297.84</v>
      </c>
      <c r="R19" s="434">
        <v>53977.49</v>
      </c>
      <c r="S19" s="434">
        <f t="shared" si="0"/>
        <v>-68320.350000000006</v>
      </c>
      <c r="T19" s="434">
        <v>27813.1</v>
      </c>
      <c r="U19" s="434">
        <v>1670178.56</v>
      </c>
      <c r="V19" s="434">
        <v>0</v>
      </c>
      <c r="W19" s="434">
        <v>116440.02</v>
      </c>
      <c r="X19" s="434">
        <v>0</v>
      </c>
      <c r="Y19" s="434">
        <v>128399</v>
      </c>
      <c r="Z19" s="434">
        <v>3000</v>
      </c>
      <c r="AA19" s="434">
        <v>35626.67</v>
      </c>
      <c r="AB19" s="434">
        <v>24763.43</v>
      </c>
      <c r="AC19" s="434">
        <v>9222.92</v>
      </c>
      <c r="AD19" s="434">
        <v>661.13</v>
      </c>
      <c r="AE19" s="434">
        <v>0</v>
      </c>
      <c r="AF19" s="434">
        <v>0</v>
      </c>
      <c r="AG19" s="434">
        <v>72639.55</v>
      </c>
      <c r="AH19" s="434">
        <v>7686.65</v>
      </c>
      <c r="AI19" s="434">
        <v>0</v>
      </c>
      <c r="AJ19" s="434">
        <v>198014</v>
      </c>
      <c r="AK19" s="434">
        <v>0</v>
      </c>
      <c r="AL19" s="434">
        <v>7031.38</v>
      </c>
      <c r="AM19" s="434">
        <v>46916</v>
      </c>
      <c r="AN19" s="434">
        <v>712470.97</v>
      </c>
      <c r="AO19" s="434">
        <v>0</v>
      </c>
      <c r="AP19" s="434">
        <v>626986.75</v>
      </c>
      <c r="AQ19" s="434">
        <v>34879.85</v>
      </c>
      <c r="AR19" s="434">
        <v>99268.95</v>
      </c>
      <c r="AS19" s="434">
        <v>0</v>
      </c>
      <c r="AT19" s="434">
        <v>34861.74</v>
      </c>
      <c r="AU19" s="434">
        <v>7731.6</v>
      </c>
      <c r="AV19" s="434">
        <v>3209.99</v>
      </c>
      <c r="AW19" s="434">
        <v>341.96</v>
      </c>
      <c r="AX19" s="434">
        <v>0</v>
      </c>
      <c r="AY19" s="434">
        <v>5546.1</v>
      </c>
      <c r="AZ19" s="434">
        <v>3438.18</v>
      </c>
      <c r="BA19" s="434">
        <v>38222.69</v>
      </c>
      <c r="BB19" s="434">
        <v>6368.86</v>
      </c>
      <c r="BC19" s="434">
        <v>53861</v>
      </c>
      <c r="BD19" s="434">
        <v>60857.78</v>
      </c>
      <c r="BE19" s="434">
        <v>12299.35</v>
      </c>
      <c r="BF19" s="434">
        <v>35844.160000000003</v>
      </c>
      <c r="BG19" s="434">
        <v>5857.26</v>
      </c>
      <c r="BH19" s="433">
        <v>0</v>
      </c>
      <c r="BI19" s="433">
        <v>944.5</v>
      </c>
      <c r="BJ19" s="433">
        <v>19269.64</v>
      </c>
      <c r="BK19" s="433">
        <v>0</v>
      </c>
      <c r="BL19" s="433">
        <v>1591.48</v>
      </c>
      <c r="BM19" s="433">
        <v>12859.15</v>
      </c>
      <c r="BN19" s="434">
        <v>0</v>
      </c>
      <c r="BO19" s="434">
        <v>4585.79</v>
      </c>
      <c r="BP19" s="434">
        <v>7623.34</v>
      </c>
      <c r="BQ19" s="434">
        <v>2608.11</v>
      </c>
      <c r="BR19" s="434">
        <v>82637.710000000006</v>
      </c>
      <c r="BS19" s="434">
        <v>58273.5</v>
      </c>
      <c r="BT19" s="434">
        <v>99430.01</v>
      </c>
      <c r="BU19" s="434">
        <v>39713.620000000003</v>
      </c>
      <c r="BV19" s="434">
        <v>0</v>
      </c>
      <c r="BW19" s="497">
        <v>0</v>
      </c>
      <c r="BX19" s="498"/>
      <c r="BY19" s="434">
        <v>0</v>
      </c>
      <c r="BZ19" s="434">
        <v>127482.85</v>
      </c>
      <c r="CA19" s="434">
        <v>33593.32</v>
      </c>
      <c r="CB19" s="434">
        <v>6730.37</v>
      </c>
      <c r="CC19" s="434">
        <v>0</v>
      </c>
      <c r="CD19" s="434">
        <v>0</v>
      </c>
      <c r="CE19" s="434">
        <v>6000</v>
      </c>
      <c r="CF19" s="434">
        <v>0</v>
      </c>
      <c r="CG19" s="434">
        <v>0</v>
      </c>
      <c r="CH19" s="434">
        <v>0</v>
      </c>
      <c r="CI19" s="434">
        <v>6575.56</v>
      </c>
      <c r="CJ19" s="433">
        <v>0</v>
      </c>
      <c r="CK19" s="433">
        <v>0</v>
      </c>
      <c r="CL19" s="433">
        <v>0</v>
      </c>
      <c r="CM19" s="433">
        <v>0</v>
      </c>
      <c r="CN19" s="434">
        <v>0</v>
      </c>
      <c r="CO19" s="434">
        <v>-71316.570000000007</v>
      </c>
      <c r="CP19" s="434">
        <v>27967.91</v>
      </c>
      <c r="CQ19" s="434">
        <v>0</v>
      </c>
      <c r="CR19" s="434">
        <v>90915.32</v>
      </c>
      <c r="CS19" s="434">
        <v>0</v>
      </c>
      <c r="CT19" s="435">
        <f t="shared" si="1"/>
        <v>19598.75</v>
      </c>
      <c r="CU19" s="435">
        <f t="shared" si="2"/>
        <v>27967.91</v>
      </c>
    </row>
    <row r="20" spans="1:99" ht="15">
      <c r="A20" s="433">
        <v>302</v>
      </c>
      <c r="B20" s="433">
        <v>2025</v>
      </c>
      <c r="C20" s="433" t="s">
        <v>846</v>
      </c>
      <c r="D20" s="433" t="s">
        <v>568</v>
      </c>
      <c r="E20" s="433"/>
      <c r="F20" s="433" t="s">
        <v>831</v>
      </c>
      <c r="G20" s="433">
        <v>0</v>
      </c>
      <c r="H20" s="433">
        <v>0</v>
      </c>
      <c r="I20" s="433" t="s">
        <v>832</v>
      </c>
      <c r="J20" s="433" t="s">
        <v>833</v>
      </c>
      <c r="K20" s="433" t="s">
        <v>834</v>
      </c>
      <c r="L20" s="433" t="s">
        <v>835</v>
      </c>
      <c r="M20" s="433" t="s">
        <v>834</v>
      </c>
      <c r="N20" s="433" t="s">
        <v>836</v>
      </c>
      <c r="O20" s="433" t="s">
        <v>837</v>
      </c>
      <c r="P20" s="433" t="s">
        <v>837</v>
      </c>
      <c r="Q20" s="434">
        <v>53929.47</v>
      </c>
      <c r="R20" s="434">
        <v>0</v>
      </c>
      <c r="S20" s="434">
        <f t="shared" si="0"/>
        <v>53929.47</v>
      </c>
      <c r="T20" s="434">
        <v>23245.26</v>
      </c>
      <c r="U20" s="434">
        <v>1643378.11</v>
      </c>
      <c r="V20" s="434">
        <v>0</v>
      </c>
      <c r="W20" s="434">
        <v>86367.41</v>
      </c>
      <c r="X20" s="434">
        <v>0</v>
      </c>
      <c r="Y20" s="434">
        <v>21140</v>
      </c>
      <c r="Z20" s="434">
        <v>4000</v>
      </c>
      <c r="AA20" s="434">
        <v>103912.13</v>
      </c>
      <c r="AB20" s="434">
        <v>45702.5</v>
      </c>
      <c r="AC20" s="434">
        <v>31771.53</v>
      </c>
      <c r="AD20" s="434">
        <v>0</v>
      </c>
      <c r="AE20" s="434">
        <v>0</v>
      </c>
      <c r="AF20" s="434">
        <v>0</v>
      </c>
      <c r="AG20" s="434">
        <v>81433.2</v>
      </c>
      <c r="AH20" s="434">
        <v>29048.91</v>
      </c>
      <c r="AI20" s="434">
        <v>0</v>
      </c>
      <c r="AJ20" s="434">
        <v>0</v>
      </c>
      <c r="AK20" s="434">
        <v>0</v>
      </c>
      <c r="AL20" s="434">
        <v>566.88</v>
      </c>
      <c r="AM20" s="434">
        <v>81643</v>
      </c>
      <c r="AN20" s="434">
        <v>1104979.6100000001</v>
      </c>
      <c r="AO20" s="434">
        <v>7026.42</v>
      </c>
      <c r="AP20" s="434">
        <v>337965.89</v>
      </c>
      <c r="AQ20" s="434">
        <v>91615.02</v>
      </c>
      <c r="AR20" s="434">
        <v>74207.460000000006</v>
      </c>
      <c r="AS20" s="434">
        <v>0</v>
      </c>
      <c r="AT20" s="434">
        <v>46063.99</v>
      </c>
      <c r="AU20" s="434">
        <v>8423.68</v>
      </c>
      <c r="AV20" s="434">
        <v>2924.05</v>
      </c>
      <c r="AW20" s="434">
        <v>519.58000000000004</v>
      </c>
      <c r="AX20" s="434">
        <v>0</v>
      </c>
      <c r="AY20" s="434">
        <v>16658.8</v>
      </c>
      <c r="AZ20" s="434">
        <v>0</v>
      </c>
      <c r="BA20" s="434">
        <v>3708.11</v>
      </c>
      <c r="BB20" s="434">
        <v>3346.9</v>
      </c>
      <c r="BC20" s="434">
        <v>65053.7</v>
      </c>
      <c r="BD20" s="434">
        <v>40857.599999999999</v>
      </c>
      <c r="BE20" s="434">
        <v>6352.56</v>
      </c>
      <c r="BF20" s="434">
        <v>83674.59</v>
      </c>
      <c r="BG20" s="434">
        <v>5780.11</v>
      </c>
      <c r="BH20" s="433">
        <v>0</v>
      </c>
      <c r="BI20" s="433">
        <v>4892.75</v>
      </c>
      <c r="BJ20" s="433">
        <v>4716.72</v>
      </c>
      <c r="BK20" s="433">
        <v>0</v>
      </c>
      <c r="BL20" s="433">
        <v>3482.72</v>
      </c>
      <c r="BM20" s="433">
        <v>6240</v>
      </c>
      <c r="BN20" s="434">
        <v>0</v>
      </c>
      <c r="BO20" s="434">
        <v>4865.25</v>
      </c>
      <c r="BP20" s="434">
        <v>12798.57</v>
      </c>
      <c r="BQ20" s="434">
        <v>7901.01</v>
      </c>
      <c r="BR20" s="434">
        <v>132590.79999999999</v>
      </c>
      <c r="BS20" s="434">
        <v>16472.400000000001</v>
      </c>
      <c r="BT20" s="434">
        <v>60727.6</v>
      </c>
      <c r="BU20" s="434">
        <v>28968.25</v>
      </c>
      <c r="BV20" s="434">
        <v>0</v>
      </c>
      <c r="BW20" s="497">
        <v>0</v>
      </c>
      <c r="BX20" s="498"/>
      <c r="BY20" s="434">
        <v>0</v>
      </c>
      <c r="BZ20" s="434">
        <v>0</v>
      </c>
      <c r="CA20" s="434">
        <v>0</v>
      </c>
      <c r="CB20" s="434">
        <v>7588.74</v>
      </c>
      <c r="CC20" s="434">
        <v>0</v>
      </c>
      <c r="CD20" s="434">
        <v>0</v>
      </c>
      <c r="CE20" s="434">
        <v>6000</v>
      </c>
      <c r="CF20" s="434">
        <v>0</v>
      </c>
      <c r="CG20" s="434">
        <v>0</v>
      </c>
      <c r="CH20" s="434">
        <v>0</v>
      </c>
      <c r="CI20" s="434">
        <v>0</v>
      </c>
      <c r="CJ20" s="433">
        <v>0</v>
      </c>
      <c r="CK20" s="433">
        <v>0</v>
      </c>
      <c r="CL20" s="433">
        <v>0</v>
      </c>
      <c r="CM20" s="433">
        <v>0</v>
      </c>
      <c r="CN20" s="434">
        <v>79</v>
      </c>
      <c r="CO20" s="434">
        <v>0</v>
      </c>
      <c r="CP20" s="434">
        <v>30834</v>
      </c>
      <c r="CQ20" s="434">
        <v>0</v>
      </c>
      <c r="CR20" s="434">
        <v>0</v>
      </c>
      <c r="CS20" s="434">
        <v>0</v>
      </c>
      <c r="CT20" s="435">
        <f t="shared" si="1"/>
        <v>79</v>
      </c>
      <c r="CU20" s="435">
        <f t="shared" si="2"/>
        <v>30834</v>
      </c>
    </row>
    <row r="21" spans="1:99" ht="15">
      <c r="A21" s="433">
        <v>302</v>
      </c>
      <c r="B21" s="433">
        <v>2026</v>
      </c>
      <c r="C21" s="433" t="s">
        <v>847</v>
      </c>
      <c r="D21" s="433" t="s">
        <v>568</v>
      </c>
      <c r="E21" s="433"/>
      <c r="F21" s="433" t="s">
        <v>831</v>
      </c>
      <c r="G21" s="433">
        <v>0</v>
      </c>
      <c r="H21" s="433">
        <v>0</v>
      </c>
      <c r="I21" s="433" t="s">
        <v>832</v>
      </c>
      <c r="J21" s="433" t="s">
        <v>833</v>
      </c>
      <c r="K21" s="433" t="s">
        <v>834</v>
      </c>
      <c r="L21" s="433" t="s">
        <v>835</v>
      </c>
      <c r="M21" s="433" t="s">
        <v>834</v>
      </c>
      <c r="N21" s="433" t="s">
        <v>836</v>
      </c>
      <c r="O21" s="433" t="s">
        <v>837</v>
      </c>
      <c r="P21" s="433" t="s">
        <v>837</v>
      </c>
      <c r="Q21" s="434">
        <v>-99110.62</v>
      </c>
      <c r="R21" s="434">
        <v>0</v>
      </c>
      <c r="S21" s="434">
        <f t="shared" si="0"/>
        <v>-99110.62</v>
      </c>
      <c r="T21" s="434">
        <v>20603.25</v>
      </c>
      <c r="U21" s="434">
        <v>2867251.6</v>
      </c>
      <c r="V21" s="434">
        <v>0</v>
      </c>
      <c r="W21" s="434">
        <v>127528.51</v>
      </c>
      <c r="X21" s="434">
        <v>0</v>
      </c>
      <c r="Y21" s="434">
        <v>98770</v>
      </c>
      <c r="Z21" s="434">
        <v>1400</v>
      </c>
      <c r="AA21" s="434">
        <v>112484.52</v>
      </c>
      <c r="AB21" s="434">
        <v>65845.73</v>
      </c>
      <c r="AC21" s="434">
        <v>1710.31</v>
      </c>
      <c r="AD21" s="434">
        <v>6709.04</v>
      </c>
      <c r="AE21" s="434">
        <v>0</v>
      </c>
      <c r="AF21" s="434">
        <v>0</v>
      </c>
      <c r="AG21" s="434">
        <v>190304.23</v>
      </c>
      <c r="AH21" s="434">
        <v>16148.2</v>
      </c>
      <c r="AI21" s="434">
        <v>0</v>
      </c>
      <c r="AJ21" s="434">
        <v>0</v>
      </c>
      <c r="AK21" s="434">
        <v>0</v>
      </c>
      <c r="AL21" s="434">
        <v>5434.38</v>
      </c>
      <c r="AM21" s="434">
        <v>95221</v>
      </c>
      <c r="AN21" s="434">
        <v>1490400.77</v>
      </c>
      <c r="AO21" s="434">
        <v>0</v>
      </c>
      <c r="AP21" s="434">
        <v>788620.66</v>
      </c>
      <c r="AQ21" s="434">
        <v>75730.12</v>
      </c>
      <c r="AR21" s="434">
        <v>134861.69</v>
      </c>
      <c r="AS21" s="434">
        <v>0</v>
      </c>
      <c r="AT21" s="434">
        <v>94808.87</v>
      </c>
      <c r="AU21" s="434">
        <v>11687.92</v>
      </c>
      <c r="AV21" s="434">
        <v>4854.55</v>
      </c>
      <c r="AW21" s="434">
        <v>730.4</v>
      </c>
      <c r="AX21" s="434">
        <v>0</v>
      </c>
      <c r="AY21" s="434">
        <v>39082.1</v>
      </c>
      <c r="AZ21" s="434">
        <v>4378.33</v>
      </c>
      <c r="BA21" s="434">
        <v>65578.73</v>
      </c>
      <c r="BB21" s="434">
        <v>3500.1</v>
      </c>
      <c r="BC21" s="434">
        <v>67727.62</v>
      </c>
      <c r="BD21" s="434">
        <v>51596.81</v>
      </c>
      <c r="BE21" s="434">
        <v>16246.83</v>
      </c>
      <c r="BF21" s="434">
        <v>92954</v>
      </c>
      <c r="BG21" s="434">
        <v>7245</v>
      </c>
      <c r="BH21" s="433">
        <v>2577.6999999999998</v>
      </c>
      <c r="BI21" s="433">
        <v>13823.7</v>
      </c>
      <c r="BJ21" s="433">
        <v>15035.37</v>
      </c>
      <c r="BK21" s="433">
        <v>5513.41</v>
      </c>
      <c r="BL21" s="433">
        <v>718.52</v>
      </c>
      <c r="BM21" s="433">
        <v>13130</v>
      </c>
      <c r="BN21" s="434">
        <v>0</v>
      </c>
      <c r="BO21" s="434">
        <v>12106.83</v>
      </c>
      <c r="BP21" s="434">
        <v>18899.93</v>
      </c>
      <c r="BQ21" s="434">
        <v>328</v>
      </c>
      <c r="BR21" s="434">
        <v>176803.35</v>
      </c>
      <c r="BS21" s="434">
        <v>38529.24</v>
      </c>
      <c r="BT21" s="434">
        <v>116329.81</v>
      </c>
      <c r="BU21" s="434">
        <v>49298.54</v>
      </c>
      <c r="BV21" s="434">
        <v>0</v>
      </c>
      <c r="BW21" s="497">
        <v>0</v>
      </c>
      <c r="BX21" s="498"/>
      <c r="BY21" s="434">
        <v>0</v>
      </c>
      <c r="BZ21" s="434">
        <v>0</v>
      </c>
      <c r="CA21" s="434">
        <v>0</v>
      </c>
      <c r="CB21" s="434">
        <v>9567.65</v>
      </c>
      <c r="CC21" s="434">
        <v>3000</v>
      </c>
      <c r="CD21" s="434">
        <v>0</v>
      </c>
      <c r="CE21" s="434">
        <v>6000</v>
      </c>
      <c r="CF21" s="434">
        <v>0</v>
      </c>
      <c r="CG21" s="434">
        <v>0</v>
      </c>
      <c r="CH21" s="434">
        <v>23319.9</v>
      </c>
      <c r="CI21" s="434">
        <v>0</v>
      </c>
      <c r="CJ21" s="433">
        <v>0</v>
      </c>
      <c r="CK21" s="433">
        <v>0</v>
      </c>
      <c r="CL21" s="433">
        <v>0</v>
      </c>
      <c r="CM21" s="433">
        <v>0</v>
      </c>
      <c r="CN21" s="434">
        <v>5634</v>
      </c>
      <c r="CO21" s="434">
        <v>70964</v>
      </c>
      <c r="CP21" s="434">
        <v>9851</v>
      </c>
      <c r="CQ21" s="434">
        <v>0</v>
      </c>
      <c r="CR21" s="434">
        <v>0</v>
      </c>
      <c r="CS21" s="434">
        <v>0</v>
      </c>
      <c r="CT21" s="435">
        <f t="shared" si="1"/>
        <v>76598</v>
      </c>
      <c r="CU21" s="435">
        <f t="shared" si="2"/>
        <v>9851</v>
      </c>
    </row>
    <row r="22" spans="1:99" ht="15">
      <c r="A22" s="433">
        <v>302</v>
      </c>
      <c r="B22" s="433">
        <v>2027</v>
      </c>
      <c r="C22" s="433" t="s">
        <v>848</v>
      </c>
      <c r="D22" s="433" t="s">
        <v>568</v>
      </c>
      <c r="E22" s="433"/>
      <c r="F22" s="433" t="s">
        <v>831</v>
      </c>
      <c r="G22" s="433">
        <v>0</v>
      </c>
      <c r="H22" s="433">
        <v>1</v>
      </c>
      <c r="I22" s="433" t="s">
        <v>832</v>
      </c>
      <c r="J22" s="433" t="s">
        <v>833</v>
      </c>
      <c r="K22" s="433" t="s">
        <v>834</v>
      </c>
      <c r="L22" s="433" t="s">
        <v>835</v>
      </c>
      <c r="M22" s="433" t="s">
        <v>834</v>
      </c>
      <c r="N22" s="433" t="s">
        <v>836</v>
      </c>
      <c r="O22" s="433" t="s">
        <v>837</v>
      </c>
      <c r="P22" s="433" t="s">
        <v>837</v>
      </c>
      <c r="Q22" s="434">
        <v>-94203.32</v>
      </c>
      <c r="R22" s="434">
        <v>0</v>
      </c>
      <c r="S22" s="434">
        <f t="shared" si="0"/>
        <v>-94203.32</v>
      </c>
      <c r="T22" s="434">
        <v>27755.75</v>
      </c>
      <c r="U22" s="434">
        <v>1877936.41</v>
      </c>
      <c r="V22" s="434">
        <v>0</v>
      </c>
      <c r="W22" s="434">
        <v>173961.68</v>
      </c>
      <c r="X22" s="434">
        <v>0</v>
      </c>
      <c r="Y22" s="434">
        <v>130940</v>
      </c>
      <c r="Z22" s="434">
        <v>1400</v>
      </c>
      <c r="AA22" s="434">
        <v>153367.89000000001</v>
      </c>
      <c r="AB22" s="434">
        <v>15331.5</v>
      </c>
      <c r="AC22" s="434">
        <v>21683.119999999999</v>
      </c>
      <c r="AD22" s="434">
        <v>5124.97</v>
      </c>
      <c r="AE22" s="434">
        <v>6000</v>
      </c>
      <c r="AF22" s="434">
        <v>2268</v>
      </c>
      <c r="AG22" s="434">
        <v>32870.449999999997</v>
      </c>
      <c r="AH22" s="434">
        <v>8625.1200000000008</v>
      </c>
      <c r="AI22" s="434">
        <v>0</v>
      </c>
      <c r="AJ22" s="434">
        <v>0</v>
      </c>
      <c r="AK22" s="434">
        <v>0</v>
      </c>
      <c r="AL22" s="434">
        <v>9196.8799999999992</v>
      </c>
      <c r="AM22" s="434">
        <v>19303</v>
      </c>
      <c r="AN22" s="434">
        <v>1201155.02</v>
      </c>
      <c r="AO22" s="434">
        <v>0</v>
      </c>
      <c r="AP22" s="434">
        <v>302709.78000000003</v>
      </c>
      <c r="AQ22" s="434">
        <v>44175.73</v>
      </c>
      <c r="AR22" s="434">
        <v>101684.63</v>
      </c>
      <c r="AS22" s="434">
        <v>0</v>
      </c>
      <c r="AT22" s="434">
        <v>27965.69</v>
      </c>
      <c r="AU22" s="434">
        <v>13622.96</v>
      </c>
      <c r="AV22" s="434">
        <v>3932.5</v>
      </c>
      <c r="AW22" s="434">
        <v>6535.14</v>
      </c>
      <c r="AX22" s="434">
        <v>0</v>
      </c>
      <c r="AY22" s="434">
        <v>17217.91</v>
      </c>
      <c r="AZ22" s="434">
        <v>2786</v>
      </c>
      <c r="BA22" s="434">
        <v>31053.82</v>
      </c>
      <c r="BB22" s="434">
        <v>5284.19</v>
      </c>
      <c r="BC22" s="434">
        <v>47881.68</v>
      </c>
      <c r="BD22" s="434">
        <v>23451.360000000001</v>
      </c>
      <c r="BE22" s="434">
        <v>12203.74</v>
      </c>
      <c r="BF22" s="434">
        <v>60229.33</v>
      </c>
      <c r="BG22" s="434">
        <v>3825.72</v>
      </c>
      <c r="BH22" s="433">
        <v>0</v>
      </c>
      <c r="BI22" s="433">
        <v>9197.84</v>
      </c>
      <c r="BJ22" s="433">
        <v>9219.81</v>
      </c>
      <c r="BK22" s="433">
        <v>0</v>
      </c>
      <c r="BL22" s="433">
        <v>1751.62</v>
      </c>
      <c r="BM22" s="433">
        <v>10644.5</v>
      </c>
      <c r="BN22" s="434">
        <v>0</v>
      </c>
      <c r="BO22" s="434">
        <v>5708.23</v>
      </c>
      <c r="BP22" s="434">
        <v>13719.81</v>
      </c>
      <c r="BQ22" s="434">
        <v>11762.55</v>
      </c>
      <c r="BR22" s="434">
        <v>120744.77</v>
      </c>
      <c r="BS22" s="434">
        <v>163243.60999999999</v>
      </c>
      <c r="BT22" s="434">
        <v>324093.26</v>
      </c>
      <c r="BU22" s="434">
        <v>35747.5</v>
      </c>
      <c r="BV22" s="434">
        <v>0</v>
      </c>
      <c r="BW22" s="497">
        <v>0</v>
      </c>
      <c r="BX22" s="498"/>
      <c r="BY22" s="434">
        <v>0</v>
      </c>
      <c r="BZ22" s="434">
        <v>0</v>
      </c>
      <c r="CA22" s="434">
        <v>0</v>
      </c>
      <c r="CB22" s="434">
        <v>7690</v>
      </c>
      <c r="CC22" s="434">
        <v>24569.200000000001</v>
      </c>
      <c r="CD22" s="434">
        <v>0</v>
      </c>
      <c r="CE22" s="434">
        <v>6000</v>
      </c>
      <c r="CF22" s="434">
        <v>0</v>
      </c>
      <c r="CG22" s="434">
        <v>0</v>
      </c>
      <c r="CH22" s="434">
        <v>0</v>
      </c>
      <c r="CI22" s="434">
        <v>0</v>
      </c>
      <c r="CJ22" s="433">
        <v>0</v>
      </c>
      <c r="CK22" s="433">
        <v>0</v>
      </c>
      <c r="CL22" s="433">
        <v>13968.95</v>
      </c>
      <c r="CM22" s="433">
        <v>10600</v>
      </c>
      <c r="CN22" s="434">
        <v>0</v>
      </c>
      <c r="CO22" s="434">
        <v>-247743</v>
      </c>
      <c r="CP22" s="434">
        <v>35446</v>
      </c>
      <c r="CQ22" s="434">
        <v>0</v>
      </c>
      <c r="CR22" s="434">
        <v>0</v>
      </c>
      <c r="CS22" s="434">
        <v>0</v>
      </c>
      <c r="CT22" s="435">
        <f t="shared" si="1"/>
        <v>-247743</v>
      </c>
      <c r="CU22" s="435">
        <f t="shared" si="2"/>
        <v>35446</v>
      </c>
    </row>
    <row r="23" spans="1:99" ht="15">
      <c r="A23" s="433">
        <v>302</v>
      </c>
      <c r="B23" s="433">
        <v>2028</v>
      </c>
      <c r="C23" s="433" t="s">
        <v>151</v>
      </c>
      <c r="D23" s="433" t="s">
        <v>568</v>
      </c>
      <c r="E23" s="433"/>
      <c r="F23" s="433" t="s">
        <v>831</v>
      </c>
      <c r="G23" s="433">
        <v>0</v>
      </c>
      <c r="H23" s="433">
        <v>1</v>
      </c>
      <c r="I23" s="433" t="s">
        <v>832</v>
      </c>
      <c r="J23" s="433" t="s">
        <v>833</v>
      </c>
      <c r="K23" s="433" t="s">
        <v>834</v>
      </c>
      <c r="L23" s="433" t="s">
        <v>835</v>
      </c>
      <c r="M23" s="433" t="s">
        <v>834</v>
      </c>
      <c r="N23" s="433" t="s">
        <v>836</v>
      </c>
      <c r="O23" s="433" t="s">
        <v>837</v>
      </c>
      <c r="P23" s="433" t="s">
        <v>837</v>
      </c>
      <c r="Q23" s="434">
        <v>-247171.92</v>
      </c>
      <c r="R23" s="434">
        <v>0</v>
      </c>
      <c r="S23" s="434">
        <f t="shared" si="0"/>
        <v>-247171.92</v>
      </c>
      <c r="T23" s="434">
        <v>14796.25</v>
      </c>
      <c r="U23" s="434">
        <v>1424423.07</v>
      </c>
      <c r="V23" s="434">
        <v>0</v>
      </c>
      <c r="W23" s="434">
        <v>130931.01</v>
      </c>
      <c r="X23" s="434">
        <v>0</v>
      </c>
      <c r="Y23" s="434">
        <v>81400</v>
      </c>
      <c r="Z23" s="434">
        <v>3800</v>
      </c>
      <c r="AA23" s="434">
        <v>9103.36</v>
      </c>
      <c r="AB23" s="434">
        <v>14821</v>
      </c>
      <c r="AC23" s="434">
        <v>7806.86</v>
      </c>
      <c r="AD23" s="434">
        <v>2953.08</v>
      </c>
      <c r="AE23" s="434">
        <v>0</v>
      </c>
      <c r="AF23" s="434">
        <v>0</v>
      </c>
      <c r="AG23" s="434">
        <v>7872.73</v>
      </c>
      <c r="AH23" s="434">
        <v>3234.27</v>
      </c>
      <c r="AI23" s="434">
        <v>0</v>
      </c>
      <c r="AJ23" s="434">
        <v>0</v>
      </c>
      <c r="AK23" s="434">
        <v>0</v>
      </c>
      <c r="AL23" s="434">
        <v>5124.38</v>
      </c>
      <c r="AM23" s="434">
        <v>80455</v>
      </c>
      <c r="AN23" s="434">
        <v>777909.36</v>
      </c>
      <c r="AO23" s="434">
        <v>0</v>
      </c>
      <c r="AP23" s="434">
        <v>236474.91</v>
      </c>
      <c r="AQ23" s="434">
        <v>44175.11</v>
      </c>
      <c r="AR23" s="434">
        <v>105062.82</v>
      </c>
      <c r="AS23" s="434">
        <v>0</v>
      </c>
      <c r="AT23" s="434">
        <v>34626.54</v>
      </c>
      <c r="AU23" s="434">
        <v>8007.72</v>
      </c>
      <c r="AV23" s="434">
        <v>975</v>
      </c>
      <c r="AW23" s="434">
        <v>363.54</v>
      </c>
      <c r="AX23" s="434">
        <v>0</v>
      </c>
      <c r="AY23" s="434">
        <v>6648.51</v>
      </c>
      <c r="AZ23" s="434">
        <v>3084.94</v>
      </c>
      <c r="BA23" s="434">
        <v>23517.69</v>
      </c>
      <c r="BB23" s="434">
        <v>3522.78</v>
      </c>
      <c r="BC23" s="434">
        <v>29526.91</v>
      </c>
      <c r="BD23" s="434">
        <v>23451.37</v>
      </c>
      <c r="BE23" s="434">
        <v>9396.15</v>
      </c>
      <c r="BF23" s="434">
        <v>19716.080000000002</v>
      </c>
      <c r="BG23" s="434">
        <v>3825.72</v>
      </c>
      <c r="BH23" s="433">
        <v>0</v>
      </c>
      <c r="BI23" s="433">
        <v>3504.4</v>
      </c>
      <c r="BJ23" s="433">
        <v>11307.23</v>
      </c>
      <c r="BK23" s="433">
        <v>0</v>
      </c>
      <c r="BL23" s="433">
        <v>862.06</v>
      </c>
      <c r="BM23" s="433">
        <v>7036.5</v>
      </c>
      <c r="BN23" s="434">
        <v>0</v>
      </c>
      <c r="BO23" s="434">
        <v>3054.93</v>
      </c>
      <c r="BP23" s="434">
        <v>9132.91</v>
      </c>
      <c r="BQ23" s="434">
        <v>929.82</v>
      </c>
      <c r="BR23" s="434">
        <v>78462.27</v>
      </c>
      <c r="BS23" s="434">
        <v>67713.3</v>
      </c>
      <c r="BT23" s="434">
        <v>207941.77</v>
      </c>
      <c r="BU23" s="434">
        <v>32774.5</v>
      </c>
      <c r="BV23" s="434">
        <v>0</v>
      </c>
      <c r="BW23" s="497">
        <v>0</v>
      </c>
      <c r="BX23" s="498"/>
      <c r="BY23" s="434">
        <v>0</v>
      </c>
      <c r="BZ23" s="434">
        <v>0</v>
      </c>
      <c r="CA23" s="434">
        <v>0</v>
      </c>
      <c r="CB23" s="434">
        <v>6711</v>
      </c>
      <c r="CC23" s="434">
        <v>5000</v>
      </c>
      <c r="CD23" s="434">
        <v>0</v>
      </c>
      <c r="CE23" s="434">
        <v>6000</v>
      </c>
      <c r="CF23" s="434">
        <v>0</v>
      </c>
      <c r="CG23" s="434">
        <v>7585.25</v>
      </c>
      <c r="CH23" s="434">
        <v>0</v>
      </c>
      <c r="CI23" s="434">
        <v>1244</v>
      </c>
      <c r="CJ23" s="433">
        <v>0</v>
      </c>
      <c r="CK23" s="433">
        <v>0</v>
      </c>
      <c r="CL23" s="433">
        <v>0</v>
      </c>
      <c r="CM23" s="433">
        <v>0</v>
      </c>
      <c r="CN23" s="434">
        <v>0</v>
      </c>
      <c r="CO23" s="434">
        <v>-228252</v>
      </c>
      <c r="CP23" s="434">
        <v>12678</v>
      </c>
      <c r="CQ23" s="434">
        <v>5000</v>
      </c>
      <c r="CR23" s="434">
        <v>0</v>
      </c>
      <c r="CS23" s="434">
        <v>0</v>
      </c>
      <c r="CT23" s="435">
        <f t="shared" si="1"/>
        <v>-228252</v>
      </c>
      <c r="CU23" s="435">
        <f t="shared" si="2"/>
        <v>17678</v>
      </c>
    </row>
    <row r="24" spans="1:99" ht="15">
      <c r="A24" s="433">
        <v>302</v>
      </c>
      <c r="B24" s="433">
        <v>2029</v>
      </c>
      <c r="C24" s="433" t="s">
        <v>153</v>
      </c>
      <c r="D24" s="433" t="s">
        <v>568</v>
      </c>
      <c r="E24" s="433"/>
      <c r="F24" s="433" t="s">
        <v>831</v>
      </c>
      <c r="G24" s="433">
        <v>0</v>
      </c>
      <c r="H24" s="433">
        <v>1</v>
      </c>
      <c r="I24" s="433" t="s">
        <v>832</v>
      </c>
      <c r="J24" s="433" t="s">
        <v>833</v>
      </c>
      <c r="K24" s="433" t="s">
        <v>834</v>
      </c>
      <c r="L24" s="433" t="s">
        <v>835</v>
      </c>
      <c r="M24" s="433" t="s">
        <v>834</v>
      </c>
      <c r="N24" s="433" t="s">
        <v>836</v>
      </c>
      <c r="O24" s="433" t="s">
        <v>837</v>
      </c>
      <c r="P24" s="433" t="s">
        <v>837</v>
      </c>
      <c r="Q24" s="434">
        <v>-212619.91</v>
      </c>
      <c r="R24" s="434">
        <v>0</v>
      </c>
      <c r="S24" s="434">
        <f t="shared" si="0"/>
        <v>-212619.91</v>
      </c>
      <c r="T24" s="434">
        <v>25062.25</v>
      </c>
      <c r="U24" s="434">
        <v>2836196.43</v>
      </c>
      <c r="V24" s="434">
        <v>0</v>
      </c>
      <c r="W24" s="434">
        <v>211799.54</v>
      </c>
      <c r="X24" s="434">
        <v>0</v>
      </c>
      <c r="Y24" s="434">
        <v>258920</v>
      </c>
      <c r="Z24" s="434">
        <v>4769.2299999999996</v>
      </c>
      <c r="AA24" s="434">
        <v>67351.320000000007</v>
      </c>
      <c r="AB24" s="434">
        <v>0</v>
      </c>
      <c r="AC24" s="434">
        <v>42256.800000000003</v>
      </c>
      <c r="AD24" s="434">
        <v>7795.54</v>
      </c>
      <c r="AE24" s="434">
        <v>0</v>
      </c>
      <c r="AF24" s="434">
        <v>0</v>
      </c>
      <c r="AG24" s="434">
        <v>36672.93</v>
      </c>
      <c r="AH24" s="434">
        <v>2126.7600000000002</v>
      </c>
      <c r="AI24" s="434">
        <v>0</v>
      </c>
      <c r="AJ24" s="434">
        <v>0</v>
      </c>
      <c r="AK24" s="434">
        <v>0</v>
      </c>
      <c r="AL24" s="434">
        <v>16088.75</v>
      </c>
      <c r="AM24" s="434">
        <v>78733</v>
      </c>
      <c r="AN24" s="434">
        <v>1440332.83</v>
      </c>
      <c r="AO24" s="434">
        <v>0</v>
      </c>
      <c r="AP24" s="434">
        <v>880538.49</v>
      </c>
      <c r="AQ24" s="434">
        <v>134766.98000000001</v>
      </c>
      <c r="AR24" s="434">
        <v>76435.7</v>
      </c>
      <c r="AS24" s="434">
        <v>85821.83</v>
      </c>
      <c r="AT24" s="434">
        <v>225766.52</v>
      </c>
      <c r="AU24" s="434">
        <v>12127.14</v>
      </c>
      <c r="AV24" s="434">
        <v>2688</v>
      </c>
      <c r="AW24" s="434">
        <v>0</v>
      </c>
      <c r="AX24" s="434">
        <v>0</v>
      </c>
      <c r="AY24" s="434">
        <v>37143.919999999998</v>
      </c>
      <c r="AZ24" s="434">
        <v>4961.8500000000004</v>
      </c>
      <c r="BA24" s="434">
        <v>4454.62</v>
      </c>
      <c r="BB24" s="434">
        <v>7446.96</v>
      </c>
      <c r="BC24" s="434">
        <v>60728.56</v>
      </c>
      <c r="BD24" s="434">
        <v>30600</v>
      </c>
      <c r="BE24" s="434">
        <v>32737.17</v>
      </c>
      <c r="BF24" s="434">
        <v>89102.91</v>
      </c>
      <c r="BG24" s="434">
        <v>26083.46</v>
      </c>
      <c r="BH24" s="433">
        <v>0</v>
      </c>
      <c r="BI24" s="433">
        <v>0</v>
      </c>
      <c r="BJ24" s="433">
        <v>0</v>
      </c>
      <c r="BK24" s="433">
        <v>0</v>
      </c>
      <c r="BL24" s="433">
        <v>0</v>
      </c>
      <c r="BM24" s="433">
        <v>0</v>
      </c>
      <c r="BN24" s="434">
        <v>0</v>
      </c>
      <c r="BO24" s="434">
        <v>19497</v>
      </c>
      <c r="BP24" s="434">
        <v>10525</v>
      </c>
      <c r="BQ24" s="434">
        <v>17562.98</v>
      </c>
      <c r="BR24" s="434">
        <v>107347.43</v>
      </c>
      <c r="BS24" s="434">
        <v>66104.600000000006</v>
      </c>
      <c r="BT24" s="434">
        <v>181202.69</v>
      </c>
      <c r="BU24" s="434">
        <v>47364.75</v>
      </c>
      <c r="BV24" s="434">
        <v>0</v>
      </c>
      <c r="BW24" s="497">
        <v>0</v>
      </c>
      <c r="BX24" s="498"/>
      <c r="BY24" s="434">
        <v>0</v>
      </c>
      <c r="BZ24" s="434">
        <v>0</v>
      </c>
      <c r="CA24" s="434">
        <v>0</v>
      </c>
      <c r="CB24" s="434">
        <v>9120.75</v>
      </c>
      <c r="CC24" s="434">
        <v>0</v>
      </c>
      <c r="CD24" s="434">
        <v>0</v>
      </c>
      <c r="CE24" s="434">
        <v>6000</v>
      </c>
      <c r="CF24" s="434">
        <v>0</v>
      </c>
      <c r="CG24" s="434">
        <v>0</v>
      </c>
      <c r="CH24" s="434">
        <v>0</v>
      </c>
      <c r="CI24" s="434">
        <v>7320</v>
      </c>
      <c r="CJ24" s="433">
        <v>0</v>
      </c>
      <c r="CK24" s="433">
        <v>0</v>
      </c>
      <c r="CL24" s="433">
        <v>0</v>
      </c>
      <c r="CM24" s="433">
        <v>0</v>
      </c>
      <c r="CN24" s="434">
        <v>0</v>
      </c>
      <c r="CO24" s="434">
        <v>-251251</v>
      </c>
      <c r="CP24" s="434">
        <v>26863</v>
      </c>
      <c r="CQ24" s="434">
        <v>0</v>
      </c>
      <c r="CR24" s="434">
        <v>0</v>
      </c>
      <c r="CS24" s="434">
        <v>0</v>
      </c>
      <c r="CT24" s="435">
        <f t="shared" si="1"/>
        <v>-251251</v>
      </c>
      <c r="CU24" s="435">
        <f t="shared" si="2"/>
        <v>26863</v>
      </c>
    </row>
    <row r="25" spans="1:99" ht="15">
      <c r="A25" s="433">
        <v>302</v>
      </c>
      <c r="B25" s="433">
        <v>2031</v>
      </c>
      <c r="C25" s="433" t="s">
        <v>849</v>
      </c>
      <c r="D25" s="433" t="s">
        <v>568</v>
      </c>
      <c r="E25" s="433"/>
      <c r="F25" s="433" t="s">
        <v>831</v>
      </c>
      <c r="G25" s="433">
        <v>0</v>
      </c>
      <c r="H25" s="433">
        <v>1</v>
      </c>
      <c r="I25" s="433" t="s">
        <v>832</v>
      </c>
      <c r="J25" s="433" t="s">
        <v>833</v>
      </c>
      <c r="K25" s="433" t="s">
        <v>834</v>
      </c>
      <c r="L25" s="433" t="s">
        <v>835</v>
      </c>
      <c r="M25" s="433" t="s">
        <v>834</v>
      </c>
      <c r="N25" s="433" t="s">
        <v>836</v>
      </c>
      <c r="O25" s="433" t="s">
        <v>837</v>
      </c>
      <c r="P25" s="433" t="s">
        <v>837</v>
      </c>
      <c r="Q25" s="434">
        <v>-86400.88</v>
      </c>
      <c r="R25" s="434">
        <v>0</v>
      </c>
      <c r="S25" s="434">
        <f t="shared" si="0"/>
        <v>-86400.88</v>
      </c>
      <c r="T25" s="434">
        <v>30039.23</v>
      </c>
      <c r="U25" s="434">
        <v>1361901.71</v>
      </c>
      <c r="V25" s="434">
        <v>0</v>
      </c>
      <c r="W25" s="434">
        <v>110746.79</v>
      </c>
      <c r="X25" s="434">
        <v>0</v>
      </c>
      <c r="Y25" s="434">
        <v>120080</v>
      </c>
      <c r="Z25" s="434">
        <v>20436.97</v>
      </c>
      <c r="AA25" s="434">
        <v>33712.47</v>
      </c>
      <c r="AB25" s="434">
        <v>14707.93</v>
      </c>
      <c r="AC25" s="434">
        <v>12780.72</v>
      </c>
      <c r="AD25" s="434">
        <v>1060.94</v>
      </c>
      <c r="AE25" s="434">
        <v>0</v>
      </c>
      <c r="AF25" s="434">
        <v>0</v>
      </c>
      <c r="AG25" s="434">
        <v>22718.06</v>
      </c>
      <c r="AH25" s="434">
        <v>3170.5</v>
      </c>
      <c r="AI25" s="434">
        <v>0</v>
      </c>
      <c r="AJ25" s="434">
        <v>0</v>
      </c>
      <c r="AK25" s="434">
        <v>0</v>
      </c>
      <c r="AL25" s="434">
        <v>2946.25</v>
      </c>
      <c r="AM25" s="434">
        <v>37985</v>
      </c>
      <c r="AN25" s="434">
        <v>803739.73</v>
      </c>
      <c r="AO25" s="434">
        <v>0</v>
      </c>
      <c r="AP25" s="434">
        <v>509890.68</v>
      </c>
      <c r="AQ25" s="434">
        <v>41895.49</v>
      </c>
      <c r="AR25" s="434">
        <v>87199.73</v>
      </c>
      <c r="AS25" s="434">
        <v>0</v>
      </c>
      <c r="AT25" s="434">
        <v>43655.040000000001</v>
      </c>
      <c r="AU25" s="434">
        <v>2381.98</v>
      </c>
      <c r="AV25" s="434">
        <v>5311.51</v>
      </c>
      <c r="AW25" s="434">
        <v>315.39999999999998</v>
      </c>
      <c r="AX25" s="434">
        <v>0</v>
      </c>
      <c r="AY25" s="434">
        <v>12162.16</v>
      </c>
      <c r="AZ25" s="434">
        <v>4935.42</v>
      </c>
      <c r="BA25" s="434">
        <v>24554.32</v>
      </c>
      <c r="BB25" s="434">
        <v>4100.1099999999997</v>
      </c>
      <c r="BC25" s="434">
        <v>22329.26</v>
      </c>
      <c r="BD25" s="434">
        <v>23550</v>
      </c>
      <c r="BE25" s="434">
        <v>15607.28</v>
      </c>
      <c r="BF25" s="434">
        <v>33014.269999999997</v>
      </c>
      <c r="BG25" s="434">
        <v>6913.14</v>
      </c>
      <c r="BH25" s="433">
        <v>0</v>
      </c>
      <c r="BI25" s="433">
        <v>637.36</v>
      </c>
      <c r="BJ25" s="433">
        <v>4133.18</v>
      </c>
      <c r="BK25" s="433">
        <v>176.39</v>
      </c>
      <c r="BL25" s="433">
        <v>0</v>
      </c>
      <c r="BM25" s="433">
        <v>450</v>
      </c>
      <c r="BN25" s="434">
        <v>0</v>
      </c>
      <c r="BO25" s="434">
        <v>2360.6799999999998</v>
      </c>
      <c r="BP25" s="434">
        <v>3019.1</v>
      </c>
      <c r="BQ25" s="434">
        <v>2944.36</v>
      </c>
      <c r="BR25" s="434">
        <v>78631.759999999995</v>
      </c>
      <c r="BS25" s="434">
        <v>46986.9</v>
      </c>
      <c r="BT25" s="434">
        <v>109184.46</v>
      </c>
      <c r="BU25" s="434">
        <v>39191.75</v>
      </c>
      <c r="BV25" s="434">
        <v>0</v>
      </c>
      <c r="BW25" s="497">
        <v>0</v>
      </c>
      <c r="BX25" s="498"/>
      <c r="BY25" s="434">
        <v>0</v>
      </c>
      <c r="BZ25" s="434">
        <v>0</v>
      </c>
      <c r="CA25" s="434">
        <v>0</v>
      </c>
      <c r="CB25" s="434">
        <v>90121.1</v>
      </c>
      <c r="CC25" s="434">
        <v>0</v>
      </c>
      <c r="CD25" s="434">
        <v>0</v>
      </c>
      <c r="CE25" s="434">
        <v>6000</v>
      </c>
      <c r="CF25" s="434">
        <v>0</v>
      </c>
      <c r="CG25" s="434">
        <v>67519.33</v>
      </c>
      <c r="CH25" s="434">
        <v>0</v>
      </c>
      <c r="CI25" s="434">
        <v>0</v>
      </c>
      <c r="CJ25" s="433">
        <v>0</v>
      </c>
      <c r="CK25" s="433">
        <v>0</v>
      </c>
      <c r="CL25" s="433">
        <v>0</v>
      </c>
      <c r="CM25" s="433">
        <v>0</v>
      </c>
      <c r="CN25" s="434">
        <v>0</v>
      </c>
      <c r="CO25" s="434">
        <v>-273425</v>
      </c>
      <c r="CP25" s="434">
        <v>52641</v>
      </c>
      <c r="CQ25" s="434">
        <v>0</v>
      </c>
      <c r="CR25" s="434">
        <v>0</v>
      </c>
      <c r="CS25" s="434">
        <v>0</v>
      </c>
      <c r="CT25" s="435">
        <f t="shared" si="1"/>
        <v>-273425</v>
      </c>
      <c r="CU25" s="435">
        <f t="shared" si="2"/>
        <v>52641</v>
      </c>
    </row>
    <row r="26" spans="1:99" ht="15">
      <c r="A26" s="433">
        <v>302</v>
      </c>
      <c r="B26" s="433">
        <v>2032</v>
      </c>
      <c r="C26" s="433" t="s">
        <v>850</v>
      </c>
      <c r="D26" s="433" t="s">
        <v>568</v>
      </c>
      <c r="E26" s="433"/>
      <c r="F26" s="433" t="s">
        <v>831</v>
      </c>
      <c r="G26" s="433">
        <v>0</v>
      </c>
      <c r="H26" s="433">
        <v>1</v>
      </c>
      <c r="I26" s="433" t="s">
        <v>832</v>
      </c>
      <c r="J26" s="433" t="s">
        <v>833</v>
      </c>
      <c r="K26" s="433" t="s">
        <v>834</v>
      </c>
      <c r="L26" s="433" t="s">
        <v>835</v>
      </c>
      <c r="M26" s="433" t="s">
        <v>834</v>
      </c>
      <c r="N26" s="433" t="s">
        <v>836</v>
      </c>
      <c r="O26" s="433" t="s">
        <v>837</v>
      </c>
      <c r="P26" s="433" t="s">
        <v>837</v>
      </c>
      <c r="Q26" s="434">
        <v>-26000</v>
      </c>
      <c r="R26" s="434">
        <v>0</v>
      </c>
      <c r="S26" s="434">
        <f t="shared" si="0"/>
        <v>-26000</v>
      </c>
      <c r="T26" s="434">
        <v>0</v>
      </c>
      <c r="U26" s="434">
        <v>2593905.94</v>
      </c>
      <c r="V26" s="434">
        <v>0</v>
      </c>
      <c r="W26" s="434">
        <v>210141.86</v>
      </c>
      <c r="X26" s="434">
        <v>0</v>
      </c>
      <c r="Y26" s="434">
        <v>140537.18</v>
      </c>
      <c r="Z26" s="434">
        <v>0</v>
      </c>
      <c r="AA26" s="434">
        <v>106302.24</v>
      </c>
      <c r="AB26" s="434">
        <v>0</v>
      </c>
      <c r="AC26" s="434">
        <v>113349.01</v>
      </c>
      <c r="AD26" s="434">
        <v>5076.74</v>
      </c>
      <c r="AE26" s="434">
        <v>0</v>
      </c>
      <c r="AF26" s="434">
        <v>0</v>
      </c>
      <c r="AG26" s="434">
        <v>101149.05</v>
      </c>
      <c r="AH26" s="434">
        <v>17740.599999999999</v>
      </c>
      <c r="AI26" s="434">
        <v>0</v>
      </c>
      <c r="AJ26" s="434">
        <v>0</v>
      </c>
      <c r="AK26" s="434">
        <v>0</v>
      </c>
      <c r="AL26" s="434">
        <v>0</v>
      </c>
      <c r="AM26" s="434">
        <v>93952</v>
      </c>
      <c r="AN26" s="434">
        <v>1577617.56</v>
      </c>
      <c r="AO26" s="434">
        <v>54551.65</v>
      </c>
      <c r="AP26" s="434">
        <v>691504.56</v>
      </c>
      <c r="AQ26" s="434">
        <v>47507.98</v>
      </c>
      <c r="AR26" s="434">
        <v>54823.839999999997</v>
      </c>
      <c r="AS26" s="434">
        <v>0</v>
      </c>
      <c r="AT26" s="434">
        <v>39956.639999999999</v>
      </c>
      <c r="AU26" s="434">
        <v>12468.76</v>
      </c>
      <c r="AV26" s="434">
        <v>3554.34</v>
      </c>
      <c r="AW26" s="434">
        <v>717.12</v>
      </c>
      <c r="AX26" s="434">
        <v>0</v>
      </c>
      <c r="AY26" s="434">
        <v>15961.67</v>
      </c>
      <c r="AZ26" s="434">
        <v>2655.51</v>
      </c>
      <c r="BA26" s="434">
        <v>67011.360000000001</v>
      </c>
      <c r="BB26" s="434">
        <v>7832.99</v>
      </c>
      <c r="BC26" s="434">
        <v>82197.13</v>
      </c>
      <c r="BD26" s="434">
        <v>31500.01</v>
      </c>
      <c r="BE26" s="434">
        <v>7378.2</v>
      </c>
      <c r="BF26" s="434">
        <v>152835.09</v>
      </c>
      <c r="BG26" s="434">
        <v>18749.169999999998</v>
      </c>
      <c r="BH26" s="433">
        <v>0</v>
      </c>
      <c r="BI26" s="433">
        <v>0</v>
      </c>
      <c r="BJ26" s="433">
        <v>0</v>
      </c>
      <c r="BK26" s="433">
        <v>0</v>
      </c>
      <c r="BL26" s="433">
        <v>0</v>
      </c>
      <c r="BM26" s="433">
        <v>0</v>
      </c>
      <c r="BN26" s="434">
        <v>0</v>
      </c>
      <c r="BO26" s="434">
        <v>20854.63</v>
      </c>
      <c r="BP26" s="434">
        <v>17664.48</v>
      </c>
      <c r="BQ26" s="434">
        <v>2250</v>
      </c>
      <c r="BR26" s="434">
        <v>172852.64</v>
      </c>
      <c r="BS26" s="434">
        <v>162459.34</v>
      </c>
      <c r="BT26" s="434">
        <v>75712.789999999994</v>
      </c>
      <c r="BU26" s="434">
        <v>56372.07</v>
      </c>
      <c r="BV26" s="434">
        <v>0</v>
      </c>
      <c r="BW26" s="497">
        <v>0</v>
      </c>
      <c r="BX26" s="498"/>
      <c r="BY26" s="434">
        <v>0</v>
      </c>
      <c r="BZ26" s="434">
        <v>0</v>
      </c>
      <c r="CA26" s="434">
        <v>0</v>
      </c>
      <c r="CB26" s="434">
        <v>9334.75</v>
      </c>
      <c r="CC26" s="434">
        <v>22640.84</v>
      </c>
      <c r="CD26" s="434">
        <v>0</v>
      </c>
      <c r="CE26" s="434">
        <v>6000</v>
      </c>
      <c r="CF26" s="434">
        <v>0</v>
      </c>
      <c r="CG26" s="434">
        <v>23075.59</v>
      </c>
      <c r="CH26" s="434">
        <v>0</v>
      </c>
      <c r="CI26" s="434">
        <v>8900</v>
      </c>
      <c r="CJ26" s="433">
        <v>0</v>
      </c>
      <c r="CK26" s="433">
        <v>0</v>
      </c>
      <c r="CL26" s="433">
        <v>0</v>
      </c>
      <c r="CM26" s="433">
        <v>0</v>
      </c>
      <c r="CN26" s="434">
        <v>0</v>
      </c>
      <c r="CO26" s="434">
        <v>-20834.91</v>
      </c>
      <c r="CP26" s="434">
        <v>0</v>
      </c>
      <c r="CQ26" s="434">
        <v>0</v>
      </c>
      <c r="CR26" s="434">
        <v>0</v>
      </c>
      <c r="CS26" s="434">
        <v>0</v>
      </c>
      <c r="CT26" s="435">
        <f t="shared" si="1"/>
        <v>-20834.91</v>
      </c>
      <c r="CU26" s="435">
        <f t="shared" si="2"/>
        <v>0</v>
      </c>
    </row>
    <row r="27" spans="1:99" s="439" customFormat="1" ht="30">
      <c r="A27" s="436">
        <v>302</v>
      </c>
      <c r="B27" s="436">
        <v>2036</v>
      </c>
      <c r="C27" s="436" t="s">
        <v>851</v>
      </c>
      <c r="D27" s="436" t="s">
        <v>568</v>
      </c>
      <c r="E27" s="436"/>
      <c r="F27" s="436" t="s">
        <v>831</v>
      </c>
      <c r="G27" s="436">
        <v>0</v>
      </c>
      <c r="H27" s="436">
        <v>0</v>
      </c>
      <c r="I27" s="436" t="s">
        <v>832</v>
      </c>
      <c r="J27" s="436" t="s">
        <v>833</v>
      </c>
      <c r="K27" s="436" t="s">
        <v>834</v>
      </c>
      <c r="L27" s="436" t="s">
        <v>835</v>
      </c>
      <c r="M27" s="436" t="s">
        <v>834</v>
      </c>
      <c r="N27" s="436" t="s">
        <v>836</v>
      </c>
      <c r="O27" s="436" t="s">
        <v>837</v>
      </c>
      <c r="P27" s="436" t="s">
        <v>837</v>
      </c>
      <c r="Q27" s="437">
        <v>841905.61</v>
      </c>
      <c r="R27" s="437">
        <v>0</v>
      </c>
      <c r="S27" s="437">
        <f t="shared" si="0"/>
        <v>841905.61</v>
      </c>
      <c r="T27" s="437">
        <v>0</v>
      </c>
      <c r="U27" s="437">
        <v>1833559.85</v>
      </c>
      <c r="V27" s="437">
        <v>0</v>
      </c>
      <c r="W27" s="437">
        <v>460201.86</v>
      </c>
      <c r="X27" s="437">
        <v>0</v>
      </c>
      <c r="Y27" s="437">
        <v>99258</v>
      </c>
      <c r="Z27" s="437">
        <v>0</v>
      </c>
      <c r="AA27" s="437">
        <v>50321.89</v>
      </c>
      <c r="AB27" s="437">
        <v>6757</v>
      </c>
      <c r="AC27" s="437">
        <v>81218.58</v>
      </c>
      <c r="AD27" s="437">
        <v>523.5</v>
      </c>
      <c r="AE27" s="437">
        <v>0</v>
      </c>
      <c r="AF27" s="437">
        <v>0</v>
      </c>
      <c r="AG27" s="437">
        <v>44051.73</v>
      </c>
      <c r="AH27" s="437">
        <v>1570.8</v>
      </c>
      <c r="AI27" s="437">
        <v>0</v>
      </c>
      <c r="AJ27" s="437">
        <v>0</v>
      </c>
      <c r="AK27" s="437">
        <v>0</v>
      </c>
      <c r="AL27" s="437">
        <v>0</v>
      </c>
      <c r="AM27" s="437">
        <v>58716.75</v>
      </c>
      <c r="AN27" s="437">
        <v>1154777.81</v>
      </c>
      <c r="AO27" s="437">
        <v>0</v>
      </c>
      <c r="AP27" s="437">
        <v>641457.97</v>
      </c>
      <c r="AQ27" s="437">
        <v>91974.5</v>
      </c>
      <c r="AR27" s="437">
        <v>71494.31</v>
      </c>
      <c r="AS27" s="437">
        <v>0</v>
      </c>
      <c r="AT27" s="437">
        <v>53587.89</v>
      </c>
      <c r="AU27" s="437">
        <v>14132.89</v>
      </c>
      <c r="AV27" s="437">
        <v>2187.71</v>
      </c>
      <c r="AW27" s="437">
        <v>345.29</v>
      </c>
      <c r="AX27" s="437">
        <v>0</v>
      </c>
      <c r="AY27" s="437">
        <v>33673.24</v>
      </c>
      <c r="AZ27" s="437">
        <v>13689.43</v>
      </c>
      <c r="BA27" s="437">
        <v>7189.07</v>
      </c>
      <c r="BB27" s="437">
        <v>2513.42</v>
      </c>
      <c r="BC27" s="437">
        <v>36517.93</v>
      </c>
      <c r="BD27" s="437">
        <v>28199.99</v>
      </c>
      <c r="BE27" s="437">
        <v>19726.54</v>
      </c>
      <c r="BF27" s="437">
        <v>74266.63</v>
      </c>
      <c r="BG27" s="437">
        <v>47045.68</v>
      </c>
      <c r="BH27" s="436">
        <v>0</v>
      </c>
      <c r="BI27" s="436">
        <v>0</v>
      </c>
      <c r="BJ27" s="436">
        <v>0</v>
      </c>
      <c r="BK27" s="436">
        <v>0</v>
      </c>
      <c r="BL27" s="436">
        <v>0</v>
      </c>
      <c r="BM27" s="436">
        <v>0</v>
      </c>
      <c r="BN27" s="437">
        <v>0</v>
      </c>
      <c r="BO27" s="437">
        <v>28765.27</v>
      </c>
      <c r="BP27" s="437">
        <v>11319.74</v>
      </c>
      <c r="BQ27" s="437">
        <v>8033.65</v>
      </c>
      <c r="BR27" s="437">
        <v>92688.960000000006</v>
      </c>
      <c r="BS27" s="437">
        <v>201</v>
      </c>
      <c r="BT27" s="437">
        <v>158800.26999999999</v>
      </c>
      <c r="BU27" s="437">
        <v>42974.01</v>
      </c>
      <c r="BV27" s="437">
        <v>0</v>
      </c>
      <c r="BW27" s="499">
        <v>0</v>
      </c>
      <c r="BX27" s="500"/>
      <c r="BY27" s="437">
        <v>28635.37</v>
      </c>
      <c r="BZ27" s="437">
        <v>0</v>
      </c>
      <c r="CA27" s="437">
        <v>0</v>
      </c>
      <c r="CB27" s="437">
        <v>6714.63</v>
      </c>
      <c r="CC27" s="437">
        <v>0</v>
      </c>
      <c r="CD27" s="437">
        <v>28635.37</v>
      </c>
      <c r="CE27" s="437">
        <v>6000</v>
      </c>
      <c r="CF27" s="437">
        <v>0</v>
      </c>
      <c r="CG27" s="437">
        <v>20950</v>
      </c>
      <c r="CH27" s="437">
        <v>0</v>
      </c>
      <c r="CI27" s="437">
        <v>14400</v>
      </c>
      <c r="CJ27" s="436">
        <v>0</v>
      </c>
      <c r="CK27" s="436">
        <v>0</v>
      </c>
      <c r="CL27" s="436">
        <v>0</v>
      </c>
      <c r="CM27" s="436">
        <v>0</v>
      </c>
      <c r="CN27" s="437">
        <v>0</v>
      </c>
      <c r="CO27" s="437">
        <v>813887</v>
      </c>
      <c r="CP27" s="437">
        <v>0</v>
      </c>
      <c r="CQ27" s="437">
        <v>0</v>
      </c>
      <c r="CR27" s="437">
        <v>0</v>
      </c>
      <c r="CS27" s="437">
        <v>0</v>
      </c>
      <c r="CT27" s="438">
        <f t="shared" si="1"/>
        <v>813887</v>
      </c>
      <c r="CU27" s="435">
        <f t="shared" si="2"/>
        <v>0</v>
      </c>
    </row>
    <row r="28" spans="1:99" ht="15">
      <c r="A28" s="433">
        <v>302</v>
      </c>
      <c r="B28" s="433">
        <v>2037</v>
      </c>
      <c r="C28" s="433" t="s">
        <v>159</v>
      </c>
      <c r="D28" s="433" t="s">
        <v>568</v>
      </c>
      <c r="E28" s="433"/>
      <c r="F28" s="433" t="s">
        <v>831</v>
      </c>
      <c r="G28" s="433">
        <v>0</v>
      </c>
      <c r="H28" s="433">
        <v>1</v>
      </c>
      <c r="I28" s="433" t="s">
        <v>832</v>
      </c>
      <c r="J28" s="433" t="s">
        <v>833</v>
      </c>
      <c r="K28" s="433" t="s">
        <v>834</v>
      </c>
      <c r="L28" s="433" t="s">
        <v>835</v>
      </c>
      <c r="M28" s="433" t="s">
        <v>834</v>
      </c>
      <c r="N28" s="433" t="s">
        <v>836</v>
      </c>
      <c r="O28" s="433" t="s">
        <v>837</v>
      </c>
      <c r="P28" s="433" t="s">
        <v>837</v>
      </c>
      <c r="Q28" s="434">
        <v>105868.75</v>
      </c>
      <c r="R28" s="434">
        <v>0</v>
      </c>
      <c r="S28" s="434">
        <f t="shared" si="0"/>
        <v>105868.75</v>
      </c>
      <c r="T28" s="434">
        <v>19082.13</v>
      </c>
      <c r="U28" s="434">
        <v>1412087.45</v>
      </c>
      <c r="V28" s="434">
        <v>0</v>
      </c>
      <c r="W28" s="434">
        <v>123252.61</v>
      </c>
      <c r="X28" s="434">
        <v>0</v>
      </c>
      <c r="Y28" s="434">
        <v>55015</v>
      </c>
      <c r="Z28" s="434">
        <v>314.81</v>
      </c>
      <c r="AA28" s="434">
        <v>48092.31</v>
      </c>
      <c r="AB28" s="434">
        <v>33126.6</v>
      </c>
      <c r="AC28" s="434">
        <v>28210.38</v>
      </c>
      <c r="AD28" s="434">
        <v>324.17</v>
      </c>
      <c r="AE28" s="434">
        <v>0</v>
      </c>
      <c r="AF28" s="434">
        <v>0</v>
      </c>
      <c r="AG28" s="434">
        <v>52888.94</v>
      </c>
      <c r="AH28" s="434">
        <v>6970.47</v>
      </c>
      <c r="AI28" s="434">
        <v>0</v>
      </c>
      <c r="AJ28" s="434">
        <v>0</v>
      </c>
      <c r="AK28" s="434">
        <v>0</v>
      </c>
      <c r="AL28" s="434">
        <v>3521.88</v>
      </c>
      <c r="AM28" s="434">
        <v>53253.5</v>
      </c>
      <c r="AN28" s="434">
        <v>733854.18</v>
      </c>
      <c r="AO28" s="434">
        <v>0</v>
      </c>
      <c r="AP28" s="434">
        <v>488574.23</v>
      </c>
      <c r="AQ28" s="434">
        <v>26860.21</v>
      </c>
      <c r="AR28" s="434">
        <v>56720.03</v>
      </c>
      <c r="AS28" s="434">
        <v>0</v>
      </c>
      <c r="AT28" s="434">
        <v>58970.41</v>
      </c>
      <c r="AU28" s="434">
        <v>10549.73</v>
      </c>
      <c r="AV28" s="434">
        <v>7791.65</v>
      </c>
      <c r="AW28" s="434">
        <v>348.6</v>
      </c>
      <c r="AX28" s="434">
        <v>0</v>
      </c>
      <c r="AY28" s="434">
        <v>26668.68</v>
      </c>
      <c r="AZ28" s="434">
        <v>1901</v>
      </c>
      <c r="BA28" s="434">
        <v>33879.94</v>
      </c>
      <c r="BB28" s="434">
        <v>12765.21</v>
      </c>
      <c r="BC28" s="434">
        <v>64384.76</v>
      </c>
      <c r="BD28" s="434">
        <v>33177.72</v>
      </c>
      <c r="BE28" s="434">
        <v>9723.4</v>
      </c>
      <c r="BF28" s="434">
        <v>61584.58</v>
      </c>
      <c r="BG28" s="434">
        <v>8396.2999999999993</v>
      </c>
      <c r="BH28" s="433">
        <v>4978</v>
      </c>
      <c r="BI28" s="433">
        <v>0</v>
      </c>
      <c r="BJ28" s="433">
        <v>6110.74</v>
      </c>
      <c r="BK28" s="433">
        <v>6988.53</v>
      </c>
      <c r="BL28" s="433">
        <v>6369.92</v>
      </c>
      <c r="BM28" s="433">
        <v>7503.5</v>
      </c>
      <c r="BN28" s="434">
        <v>0</v>
      </c>
      <c r="BO28" s="434">
        <v>403.41</v>
      </c>
      <c r="BP28" s="434">
        <v>13197.78</v>
      </c>
      <c r="BQ28" s="434">
        <v>15116.91</v>
      </c>
      <c r="BR28" s="434">
        <v>96115.94</v>
      </c>
      <c r="BS28" s="434">
        <v>102427.06</v>
      </c>
      <c r="BT28" s="434">
        <v>137429.12</v>
      </c>
      <c r="BU28" s="434">
        <v>26891.42</v>
      </c>
      <c r="BV28" s="434">
        <v>0</v>
      </c>
      <c r="BW28" s="497">
        <v>0</v>
      </c>
      <c r="BX28" s="498"/>
      <c r="BY28" s="434">
        <v>0</v>
      </c>
      <c r="BZ28" s="434">
        <v>0</v>
      </c>
      <c r="CA28" s="434">
        <v>0</v>
      </c>
      <c r="CB28" s="434">
        <v>6587.87</v>
      </c>
      <c r="CC28" s="434">
        <v>0</v>
      </c>
      <c r="CD28" s="434">
        <v>0</v>
      </c>
      <c r="CE28" s="434">
        <v>6000</v>
      </c>
      <c r="CF28" s="434">
        <v>0</v>
      </c>
      <c r="CG28" s="434">
        <v>0</v>
      </c>
      <c r="CH28" s="434">
        <v>0</v>
      </c>
      <c r="CI28" s="434">
        <v>0</v>
      </c>
      <c r="CJ28" s="433">
        <v>0</v>
      </c>
      <c r="CK28" s="433">
        <v>0</v>
      </c>
      <c r="CL28" s="433">
        <v>12540</v>
      </c>
      <c r="CM28" s="433">
        <v>0</v>
      </c>
      <c r="CN28" s="434">
        <v>15636.91</v>
      </c>
      <c r="CO28" s="434">
        <v>-152393</v>
      </c>
      <c r="CP28" s="434">
        <v>13130</v>
      </c>
      <c r="CQ28" s="434">
        <v>0</v>
      </c>
      <c r="CR28" s="434">
        <v>0</v>
      </c>
      <c r="CS28" s="434">
        <v>0</v>
      </c>
      <c r="CT28" s="435">
        <f t="shared" si="1"/>
        <v>-136756.09</v>
      </c>
      <c r="CU28" s="435">
        <f t="shared" si="2"/>
        <v>13130</v>
      </c>
    </row>
    <row r="29" spans="1:99" ht="15">
      <c r="A29" s="433">
        <v>302</v>
      </c>
      <c r="B29" s="433">
        <v>2042</v>
      </c>
      <c r="C29" s="433" t="s">
        <v>852</v>
      </c>
      <c r="D29" s="433" t="s">
        <v>568</v>
      </c>
      <c r="E29" s="433"/>
      <c r="F29" s="433" t="s">
        <v>831</v>
      </c>
      <c r="G29" s="433">
        <v>0</v>
      </c>
      <c r="H29" s="433">
        <v>0</v>
      </c>
      <c r="I29" s="433" t="s">
        <v>832</v>
      </c>
      <c r="J29" s="433" t="s">
        <v>833</v>
      </c>
      <c r="K29" s="433" t="s">
        <v>834</v>
      </c>
      <c r="L29" s="433" t="s">
        <v>835</v>
      </c>
      <c r="M29" s="433" t="s">
        <v>834</v>
      </c>
      <c r="N29" s="433" t="s">
        <v>836</v>
      </c>
      <c r="O29" s="433" t="s">
        <v>837</v>
      </c>
      <c r="P29" s="433" t="s">
        <v>837</v>
      </c>
      <c r="Q29" s="434">
        <v>279690.2</v>
      </c>
      <c r="R29" s="434">
        <v>0</v>
      </c>
      <c r="S29" s="434">
        <f t="shared" si="0"/>
        <v>279690.2</v>
      </c>
      <c r="T29" s="434">
        <v>25687.27</v>
      </c>
      <c r="U29" s="434">
        <v>2150885.2999999998</v>
      </c>
      <c r="V29" s="434">
        <v>0</v>
      </c>
      <c r="W29" s="434">
        <v>130536.95</v>
      </c>
      <c r="X29" s="434">
        <v>0</v>
      </c>
      <c r="Y29" s="434">
        <v>34740</v>
      </c>
      <c r="Z29" s="434">
        <v>0</v>
      </c>
      <c r="AA29" s="434">
        <v>119133.25</v>
      </c>
      <c r="AB29" s="434">
        <v>21563.75</v>
      </c>
      <c r="AC29" s="434">
        <v>168109.9</v>
      </c>
      <c r="AD29" s="434">
        <v>1323.68</v>
      </c>
      <c r="AE29" s="434">
        <v>198</v>
      </c>
      <c r="AF29" s="434">
        <v>0</v>
      </c>
      <c r="AG29" s="434">
        <v>62195.11</v>
      </c>
      <c r="AH29" s="434">
        <v>12818.59</v>
      </c>
      <c r="AI29" s="434">
        <v>0</v>
      </c>
      <c r="AJ29" s="434">
        <v>0</v>
      </c>
      <c r="AK29" s="434">
        <v>0</v>
      </c>
      <c r="AL29" s="434">
        <v>2185.63</v>
      </c>
      <c r="AM29" s="434">
        <v>92196</v>
      </c>
      <c r="AN29" s="434">
        <v>1265849.3799999999</v>
      </c>
      <c r="AO29" s="434">
        <v>0</v>
      </c>
      <c r="AP29" s="434">
        <v>601541.78</v>
      </c>
      <c r="AQ29" s="434">
        <v>40204.5</v>
      </c>
      <c r="AR29" s="434">
        <v>88528.25</v>
      </c>
      <c r="AS29" s="434">
        <v>0</v>
      </c>
      <c r="AT29" s="434">
        <v>193514.32</v>
      </c>
      <c r="AU29" s="434">
        <v>9000.18</v>
      </c>
      <c r="AV29" s="434">
        <v>1582</v>
      </c>
      <c r="AW29" s="434">
        <v>11400.93</v>
      </c>
      <c r="AX29" s="434">
        <v>0</v>
      </c>
      <c r="AY29" s="434">
        <v>10935.12</v>
      </c>
      <c r="AZ29" s="434">
        <v>5058.25</v>
      </c>
      <c r="BA29" s="434">
        <v>47994.559999999998</v>
      </c>
      <c r="BB29" s="434">
        <v>5427.86</v>
      </c>
      <c r="BC29" s="434">
        <v>35861.06</v>
      </c>
      <c r="BD29" s="434">
        <v>36600</v>
      </c>
      <c r="BE29" s="434">
        <v>12570.67</v>
      </c>
      <c r="BF29" s="434">
        <v>98781.25</v>
      </c>
      <c r="BG29" s="434">
        <v>9527.64</v>
      </c>
      <c r="BH29" s="433">
        <v>0</v>
      </c>
      <c r="BI29" s="433">
        <v>0</v>
      </c>
      <c r="BJ29" s="433">
        <v>0</v>
      </c>
      <c r="BK29" s="433">
        <v>0</v>
      </c>
      <c r="BL29" s="433">
        <v>0</v>
      </c>
      <c r="BM29" s="433">
        <v>0</v>
      </c>
      <c r="BN29" s="434">
        <v>0</v>
      </c>
      <c r="BO29" s="434">
        <v>12493.86</v>
      </c>
      <c r="BP29" s="434">
        <v>17132.91</v>
      </c>
      <c r="BQ29" s="434">
        <v>11508.79</v>
      </c>
      <c r="BR29" s="434">
        <v>140207.75</v>
      </c>
      <c r="BS29" s="434">
        <v>43644.07</v>
      </c>
      <c r="BT29" s="434">
        <v>93004.87</v>
      </c>
      <c r="BU29" s="434">
        <v>12245.36</v>
      </c>
      <c r="BV29" s="434">
        <v>0</v>
      </c>
      <c r="BW29" s="497">
        <v>0</v>
      </c>
      <c r="BX29" s="498"/>
      <c r="BY29" s="434">
        <v>0</v>
      </c>
      <c r="BZ29" s="434">
        <v>0</v>
      </c>
      <c r="CA29" s="434">
        <v>0</v>
      </c>
      <c r="CB29" s="434">
        <v>8725</v>
      </c>
      <c r="CC29" s="434">
        <v>0</v>
      </c>
      <c r="CD29" s="434">
        <v>0</v>
      </c>
      <c r="CE29" s="434">
        <v>6000</v>
      </c>
      <c r="CF29" s="434">
        <v>0</v>
      </c>
      <c r="CG29" s="434">
        <v>3290</v>
      </c>
      <c r="CH29" s="434">
        <v>0</v>
      </c>
      <c r="CI29" s="434">
        <v>0</v>
      </c>
      <c r="CJ29" s="433">
        <v>0</v>
      </c>
      <c r="CK29" s="433">
        <v>0</v>
      </c>
      <c r="CL29" s="433">
        <v>0</v>
      </c>
      <c r="CM29" s="433">
        <v>0</v>
      </c>
      <c r="CN29" s="434">
        <v>270961</v>
      </c>
      <c r="CO29" s="434">
        <v>0</v>
      </c>
      <c r="CP29" s="434">
        <v>31122.27</v>
      </c>
      <c r="CQ29" s="434">
        <v>0</v>
      </c>
      <c r="CR29" s="434">
        <v>0</v>
      </c>
      <c r="CS29" s="434">
        <v>0</v>
      </c>
      <c r="CT29" s="435">
        <f t="shared" si="1"/>
        <v>270961</v>
      </c>
      <c r="CU29" s="435">
        <f t="shared" si="2"/>
        <v>31122.27</v>
      </c>
    </row>
    <row r="30" spans="1:99" ht="15">
      <c r="A30" s="433">
        <v>302</v>
      </c>
      <c r="B30" s="433">
        <v>2043</v>
      </c>
      <c r="C30" s="433" t="s">
        <v>167</v>
      </c>
      <c r="D30" s="433" t="s">
        <v>568</v>
      </c>
      <c r="E30" s="433"/>
      <c r="F30" s="433" t="s">
        <v>831</v>
      </c>
      <c r="G30" s="433">
        <v>0</v>
      </c>
      <c r="H30" s="433">
        <v>0</v>
      </c>
      <c r="I30" s="433" t="s">
        <v>832</v>
      </c>
      <c r="J30" s="433" t="s">
        <v>833</v>
      </c>
      <c r="K30" s="433" t="s">
        <v>834</v>
      </c>
      <c r="L30" s="433" t="s">
        <v>835</v>
      </c>
      <c r="M30" s="433" t="s">
        <v>834</v>
      </c>
      <c r="N30" s="433" t="s">
        <v>836</v>
      </c>
      <c r="O30" s="433" t="s">
        <v>837</v>
      </c>
      <c r="P30" s="433" t="s">
        <v>837</v>
      </c>
      <c r="Q30" s="434">
        <v>123126.92</v>
      </c>
      <c r="R30" s="434">
        <v>0</v>
      </c>
      <c r="S30" s="434">
        <f t="shared" si="0"/>
        <v>123126.92</v>
      </c>
      <c r="T30" s="434">
        <v>52267</v>
      </c>
      <c r="U30" s="434">
        <v>2605779.79</v>
      </c>
      <c r="V30" s="434">
        <v>0</v>
      </c>
      <c r="W30" s="434">
        <v>140615.89000000001</v>
      </c>
      <c r="X30" s="434">
        <v>0</v>
      </c>
      <c r="Y30" s="434">
        <v>125800</v>
      </c>
      <c r="Z30" s="434">
        <v>0</v>
      </c>
      <c r="AA30" s="434">
        <v>6549</v>
      </c>
      <c r="AB30" s="434">
        <v>83705.39</v>
      </c>
      <c r="AC30" s="434">
        <v>38303.54</v>
      </c>
      <c r="AD30" s="434">
        <v>0</v>
      </c>
      <c r="AE30" s="434">
        <v>0</v>
      </c>
      <c r="AF30" s="434">
        <v>0</v>
      </c>
      <c r="AG30" s="434">
        <v>29545.25</v>
      </c>
      <c r="AH30" s="434">
        <v>34299.879999999997</v>
      </c>
      <c r="AI30" s="434">
        <v>0</v>
      </c>
      <c r="AJ30" s="434">
        <v>0</v>
      </c>
      <c r="AK30" s="434">
        <v>0</v>
      </c>
      <c r="AL30" s="434">
        <v>9297.5</v>
      </c>
      <c r="AM30" s="434">
        <v>20445</v>
      </c>
      <c r="AN30" s="434">
        <v>1343513.48</v>
      </c>
      <c r="AO30" s="434">
        <v>0</v>
      </c>
      <c r="AP30" s="434">
        <v>472515.97</v>
      </c>
      <c r="AQ30" s="434">
        <v>29156.57</v>
      </c>
      <c r="AR30" s="434">
        <v>104151.47</v>
      </c>
      <c r="AS30" s="434">
        <v>0</v>
      </c>
      <c r="AT30" s="434">
        <v>27305.29</v>
      </c>
      <c r="AU30" s="434">
        <v>11273.66</v>
      </c>
      <c r="AV30" s="434">
        <v>6404.29</v>
      </c>
      <c r="AW30" s="434">
        <v>747</v>
      </c>
      <c r="AX30" s="434">
        <v>0</v>
      </c>
      <c r="AY30" s="434">
        <v>52072.57</v>
      </c>
      <c r="AZ30" s="434">
        <v>10173.43</v>
      </c>
      <c r="BA30" s="434">
        <v>88182.52</v>
      </c>
      <c r="BB30" s="434">
        <v>1562.23</v>
      </c>
      <c r="BC30" s="434">
        <v>52565.14</v>
      </c>
      <c r="BD30" s="434">
        <v>19200</v>
      </c>
      <c r="BE30" s="434">
        <v>12941.13</v>
      </c>
      <c r="BF30" s="434">
        <v>97687.7</v>
      </c>
      <c r="BG30" s="434">
        <v>0</v>
      </c>
      <c r="BH30" s="433">
        <v>0</v>
      </c>
      <c r="BI30" s="433">
        <v>6005.28</v>
      </c>
      <c r="BJ30" s="433">
        <v>0</v>
      </c>
      <c r="BK30" s="433">
        <v>0</v>
      </c>
      <c r="BL30" s="433">
        <v>0</v>
      </c>
      <c r="BM30" s="433">
        <v>0</v>
      </c>
      <c r="BN30" s="434">
        <v>0</v>
      </c>
      <c r="BO30" s="434">
        <v>36567.75</v>
      </c>
      <c r="BP30" s="434">
        <v>17132.5</v>
      </c>
      <c r="BQ30" s="434">
        <v>1667.54</v>
      </c>
      <c r="BR30" s="434">
        <v>179120.03</v>
      </c>
      <c r="BS30" s="434">
        <v>65618.81</v>
      </c>
      <c r="BT30" s="434">
        <v>168976.99</v>
      </c>
      <c r="BU30" s="434">
        <v>41027.29</v>
      </c>
      <c r="BV30" s="434">
        <v>0</v>
      </c>
      <c r="BW30" s="497">
        <v>0</v>
      </c>
      <c r="BX30" s="498"/>
      <c r="BY30" s="434">
        <v>0</v>
      </c>
      <c r="BZ30" s="434">
        <v>0</v>
      </c>
      <c r="CA30" s="434">
        <v>0</v>
      </c>
      <c r="CB30" s="434">
        <v>8961.25</v>
      </c>
      <c r="CC30" s="434">
        <v>0</v>
      </c>
      <c r="CD30" s="434">
        <v>0</v>
      </c>
      <c r="CE30" s="434">
        <v>6000</v>
      </c>
      <c r="CF30" s="434">
        <v>0</v>
      </c>
      <c r="CG30" s="434">
        <v>52428.84</v>
      </c>
      <c r="CH30" s="434">
        <v>2257</v>
      </c>
      <c r="CI30" s="434">
        <v>0</v>
      </c>
      <c r="CJ30" s="433">
        <v>0</v>
      </c>
      <c r="CK30" s="433">
        <v>0</v>
      </c>
      <c r="CL30" s="433">
        <v>6542.41</v>
      </c>
      <c r="CM30" s="433">
        <v>0</v>
      </c>
      <c r="CN30" s="434">
        <v>0</v>
      </c>
      <c r="CO30" s="434">
        <v>371899.52</v>
      </c>
      <c r="CP30" s="434">
        <v>0</v>
      </c>
      <c r="CQ30" s="434">
        <v>0</v>
      </c>
      <c r="CR30" s="434">
        <v>0</v>
      </c>
      <c r="CS30" s="434">
        <v>0</v>
      </c>
      <c r="CT30" s="435">
        <f t="shared" si="1"/>
        <v>371899.52</v>
      </c>
      <c r="CU30" s="435">
        <f t="shared" si="2"/>
        <v>0</v>
      </c>
    </row>
    <row r="31" spans="1:99" ht="15">
      <c r="A31" s="433">
        <v>302</v>
      </c>
      <c r="B31" s="433">
        <v>2044</v>
      </c>
      <c r="C31" s="433" t="s">
        <v>166</v>
      </c>
      <c r="D31" s="433" t="s">
        <v>568</v>
      </c>
      <c r="E31" s="433"/>
      <c r="F31" s="433" t="s">
        <v>831</v>
      </c>
      <c r="G31" s="433">
        <v>0</v>
      </c>
      <c r="H31" s="433">
        <v>1</v>
      </c>
      <c r="I31" s="433" t="s">
        <v>832</v>
      </c>
      <c r="J31" s="433" t="s">
        <v>833</v>
      </c>
      <c r="K31" s="433" t="s">
        <v>834</v>
      </c>
      <c r="L31" s="433" t="s">
        <v>835</v>
      </c>
      <c r="M31" s="433" t="s">
        <v>834</v>
      </c>
      <c r="N31" s="433" t="s">
        <v>836</v>
      </c>
      <c r="O31" s="433" t="s">
        <v>837</v>
      </c>
      <c r="P31" s="433" t="s">
        <v>837</v>
      </c>
      <c r="Q31" s="434">
        <v>116600.92</v>
      </c>
      <c r="R31" s="434">
        <v>0</v>
      </c>
      <c r="S31" s="434">
        <f t="shared" si="0"/>
        <v>116600.92</v>
      </c>
      <c r="T31" s="434">
        <v>49129</v>
      </c>
      <c r="U31" s="434">
        <v>1861491.84</v>
      </c>
      <c r="V31" s="434">
        <v>0</v>
      </c>
      <c r="W31" s="434">
        <v>129768.76</v>
      </c>
      <c r="X31" s="434">
        <v>0</v>
      </c>
      <c r="Y31" s="434">
        <v>76333.5</v>
      </c>
      <c r="Z31" s="434">
        <v>2202.2600000000002</v>
      </c>
      <c r="AA31" s="434">
        <v>0</v>
      </c>
      <c r="AB31" s="434">
        <v>40382.080000000002</v>
      </c>
      <c r="AC31" s="434">
        <v>27116.78</v>
      </c>
      <c r="AD31" s="434">
        <v>0</v>
      </c>
      <c r="AE31" s="434">
        <v>0</v>
      </c>
      <c r="AF31" s="434">
        <v>0</v>
      </c>
      <c r="AG31" s="434">
        <v>1098.6400000000001</v>
      </c>
      <c r="AH31" s="434">
        <v>4947.8100000000004</v>
      </c>
      <c r="AI31" s="434">
        <v>0</v>
      </c>
      <c r="AJ31" s="434">
        <v>0</v>
      </c>
      <c r="AK31" s="434">
        <v>0</v>
      </c>
      <c r="AL31" s="434">
        <v>4545</v>
      </c>
      <c r="AM31" s="434">
        <v>135154</v>
      </c>
      <c r="AN31" s="434">
        <v>943012.11</v>
      </c>
      <c r="AO31" s="434">
        <v>0</v>
      </c>
      <c r="AP31" s="434">
        <v>481513.89</v>
      </c>
      <c r="AQ31" s="434">
        <v>36473.550000000003</v>
      </c>
      <c r="AR31" s="434">
        <v>117929.53</v>
      </c>
      <c r="AS31" s="434">
        <v>0</v>
      </c>
      <c r="AT31" s="434">
        <v>60455.29</v>
      </c>
      <c r="AU31" s="434">
        <v>7657.09</v>
      </c>
      <c r="AV31" s="434">
        <v>10921.5</v>
      </c>
      <c r="AW31" s="434">
        <v>522.9</v>
      </c>
      <c r="AX31" s="434">
        <v>0</v>
      </c>
      <c r="AY31" s="434">
        <v>32324.45</v>
      </c>
      <c r="AZ31" s="434">
        <v>4620.2</v>
      </c>
      <c r="BA31" s="434">
        <v>91653.63</v>
      </c>
      <c r="BB31" s="434">
        <v>9865.7099999999991</v>
      </c>
      <c r="BC31" s="434">
        <v>84086.78</v>
      </c>
      <c r="BD31" s="434">
        <v>19200</v>
      </c>
      <c r="BE31" s="434">
        <v>12219.26</v>
      </c>
      <c r="BF31" s="434">
        <v>42932.72</v>
      </c>
      <c r="BG31" s="434">
        <v>0</v>
      </c>
      <c r="BH31" s="433">
        <v>0</v>
      </c>
      <c r="BI31" s="433">
        <v>5204.3900000000003</v>
      </c>
      <c r="BJ31" s="433">
        <v>0</v>
      </c>
      <c r="BK31" s="433">
        <v>0</v>
      </c>
      <c r="BL31" s="433">
        <v>0</v>
      </c>
      <c r="BM31" s="433">
        <v>0</v>
      </c>
      <c r="BN31" s="434">
        <v>0</v>
      </c>
      <c r="BO31" s="434">
        <v>24343.49</v>
      </c>
      <c r="BP31" s="434">
        <v>20279.349999999999</v>
      </c>
      <c r="BQ31" s="434">
        <v>14</v>
      </c>
      <c r="BR31" s="434">
        <v>164903.76</v>
      </c>
      <c r="BS31" s="434">
        <v>54581.63</v>
      </c>
      <c r="BT31" s="434">
        <v>228147.88</v>
      </c>
      <c r="BU31" s="434">
        <v>25709.38</v>
      </c>
      <c r="BV31" s="434">
        <v>0</v>
      </c>
      <c r="BW31" s="497">
        <v>0</v>
      </c>
      <c r="BX31" s="498"/>
      <c r="BY31" s="434">
        <v>0</v>
      </c>
      <c r="BZ31" s="434">
        <v>0</v>
      </c>
      <c r="CA31" s="434">
        <v>0</v>
      </c>
      <c r="CB31" s="434">
        <v>8005</v>
      </c>
      <c r="CC31" s="434">
        <v>0</v>
      </c>
      <c r="CD31" s="434">
        <v>0</v>
      </c>
      <c r="CE31" s="434">
        <v>6000</v>
      </c>
      <c r="CF31" s="434">
        <v>0</v>
      </c>
      <c r="CG31" s="434">
        <v>36412.5</v>
      </c>
      <c r="CH31" s="434">
        <v>0</v>
      </c>
      <c r="CI31" s="434">
        <v>0</v>
      </c>
      <c r="CJ31" s="433">
        <v>0</v>
      </c>
      <c r="CK31" s="433">
        <v>0</v>
      </c>
      <c r="CL31" s="433">
        <v>7279.29</v>
      </c>
      <c r="CM31" s="433">
        <v>0</v>
      </c>
      <c r="CN31" s="434">
        <v>0</v>
      </c>
      <c r="CO31" s="434">
        <v>-78930.899999999994</v>
      </c>
      <c r="CP31" s="434">
        <v>13442.21</v>
      </c>
      <c r="CQ31" s="434">
        <v>0</v>
      </c>
      <c r="CR31" s="434">
        <v>0</v>
      </c>
      <c r="CS31" s="434">
        <v>0</v>
      </c>
      <c r="CT31" s="435">
        <f t="shared" si="1"/>
        <v>-78930.899999999994</v>
      </c>
      <c r="CU31" s="435">
        <f t="shared" si="2"/>
        <v>13442.21</v>
      </c>
    </row>
    <row r="32" spans="1:99" ht="15">
      <c r="A32" s="433">
        <v>302</v>
      </c>
      <c r="B32" s="433">
        <v>2045</v>
      </c>
      <c r="C32" s="433" t="s">
        <v>853</v>
      </c>
      <c r="D32" s="433" t="s">
        <v>568</v>
      </c>
      <c r="E32" s="433"/>
      <c r="F32" s="433" t="s">
        <v>831</v>
      </c>
      <c r="G32" s="433">
        <v>0</v>
      </c>
      <c r="H32" s="433">
        <v>1</v>
      </c>
      <c r="I32" s="433" t="s">
        <v>832</v>
      </c>
      <c r="J32" s="433" t="s">
        <v>833</v>
      </c>
      <c r="K32" s="433" t="s">
        <v>834</v>
      </c>
      <c r="L32" s="433" t="s">
        <v>835</v>
      </c>
      <c r="M32" s="433" t="s">
        <v>834</v>
      </c>
      <c r="N32" s="433" t="s">
        <v>836</v>
      </c>
      <c r="O32" s="433" t="s">
        <v>837</v>
      </c>
      <c r="P32" s="433" t="s">
        <v>837</v>
      </c>
      <c r="Q32" s="434">
        <v>-4517.82</v>
      </c>
      <c r="R32" s="434">
        <v>0</v>
      </c>
      <c r="S32" s="434">
        <f t="shared" si="0"/>
        <v>-4517.82</v>
      </c>
      <c r="T32" s="434">
        <v>0</v>
      </c>
      <c r="U32" s="434">
        <v>1556149.9</v>
      </c>
      <c r="V32" s="434">
        <v>0</v>
      </c>
      <c r="W32" s="434">
        <v>109850.39</v>
      </c>
      <c r="X32" s="434">
        <v>0</v>
      </c>
      <c r="Y32" s="434">
        <v>58280</v>
      </c>
      <c r="Z32" s="434">
        <v>9205.42</v>
      </c>
      <c r="AA32" s="434">
        <v>100680.4</v>
      </c>
      <c r="AB32" s="434">
        <v>10381.85</v>
      </c>
      <c r="AC32" s="434">
        <v>84077.69</v>
      </c>
      <c r="AD32" s="434">
        <v>2466.63</v>
      </c>
      <c r="AE32" s="434">
        <v>0</v>
      </c>
      <c r="AF32" s="434">
        <v>0</v>
      </c>
      <c r="AG32" s="434">
        <v>96323.44</v>
      </c>
      <c r="AH32" s="434">
        <v>21683.65</v>
      </c>
      <c r="AI32" s="434">
        <v>0</v>
      </c>
      <c r="AJ32" s="434">
        <v>0</v>
      </c>
      <c r="AK32" s="434">
        <v>0</v>
      </c>
      <c r="AL32" s="434">
        <v>1198.75</v>
      </c>
      <c r="AM32" s="434">
        <v>52217</v>
      </c>
      <c r="AN32" s="434">
        <v>808247.41</v>
      </c>
      <c r="AO32" s="434">
        <v>0</v>
      </c>
      <c r="AP32" s="434">
        <v>493825.71</v>
      </c>
      <c r="AQ32" s="434">
        <v>70971.5</v>
      </c>
      <c r="AR32" s="434">
        <v>61772.23</v>
      </c>
      <c r="AS32" s="434">
        <v>0</v>
      </c>
      <c r="AT32" s="434">
        <v>77166.66</v>
      </c>
      <c r="AU32" s="434">
        <v>7654.64</v>
      </c>
      <c r="AV32" s="434">
        <v>1840</v>
      </c>
      <c r="AW32" s="434">
        <v>348.6</v>
      </c>
      <c r="AX32" s="434">
        <v>0</v>
      </c>
      <c r="AY32" s="434">
        <v>20115.400000000001</v>
      </c>
      <c r="AZ32" s="434">
        <v>2740</v>
      </c>
      <c r="BA32" s="434">
        <v>495.04</v>
      </c>
      <c r="BB32" s="434">
        <v>4938.07</v>
      </c>
      <c r="BC32" s="434">
        <v>52444.23</v>
      </c>
      <c r="BD32" s="434">
        <v>36556.81</v>
      </c>
      <c r="BE32" s="434">
        <v>10158.68</v>
      </c>
      <c r="BF32" s="434">
        <v>138469.98000000001</v>
      </c>
      <c r="BG32" s="434">
        <v>10326.23</v>
      </c>
      <c r="BH32" s="433">
        <v>0</v>
      </c>
      <c r="BI32" s="433">
        <v>1173</v>
      </c>
      <c r="BJ32" s="433">
        <v>8234</v>
      </c>
      <c r="BK32" s="433">
        <v>1408.94</v>
      </c>
      <c r="BL32" s="433">
        <v>447.08</v>
      </c>
      <c r="BM32" s="433">
        <v>8294.75</v>
      </c>
      <c r="BN32" s="434">
        <v>0</v>
      </c>
      <c r="BO32" s="434">
        <v>629.66999999999996</v>
      </c>
      <c r="BP32" s="434">
        <v>7416.9</v>
      </c>
      <c r="BQ32" s="434">
        <v>26020.99</v>
      </c>
      <c r="BR32" s="434">
        <v>81343.37</v>
      </c>
      <c r="BS32" s="434">
        <v>70659.63</v>
      </c>
      <c r="BT32" s="434">
        <v>69001.509999999995</v>
      </c>
      <c r="BU32" s="434">
        <v>27263.27</v>
      </c>
      <c r="BV32" s="434">
        <v>0</v>
      </c>
      <c r="BW32" s="497">
        <v>0</v>
      </c>
      <c r="BX32" s="498"/>
      <c r="BY32" s="434">
        <v>0</v>
      </c>
      <c r="BZ32" s="434">
        <v>0</v>
      </c>
      <c r="CA32" s="434">
        <v>0</v>
      </c>
      <c r="CB32" s="434">
        <v>6808</v>
      </c>
      <c r="CC32" s="434">
        <v>8542.2000000000007</v>
      </c>
      <c r="CD32" s="434">
        <v>0</v>
      </c>
      <c r="CE32" s="434">
        <v>6000</v>
      </c>
      <c r="CF32" s="434">
        <v>0</v>
      </c>
      <c r="CG32" s="434">
        <v>0</v>
      </c>
      <c r="CH32" s="434">
        <v>0</v>
      </c>
      <c r="CI32" s="434">
        <v>0</v>
      </c>
      <c r="CJ32" s="433">
        <v>0</v>
      </c>
      <c r="CK32" s="433">
        <v>0</v>
      </c>
      <c r="CL32" s="433">
        <v>8542.2000000000007</v>
      </c>
      <c r="CM32" s="433">
        <v>0</v>
      </c>
      <c r="CN32" s="434">
        <v>0</v>
      </c>
      <c r="CO32" s="434">
        <v>-1967</v>
      </c>
      <c r="CP32" s="434">
        <v>6808</v>
      </c>
      <c r="CQ32" s="434">
        <v>0</v>
      </c>
      <c r="CR32" s="434">
        <v>0</v>
      </c>
      <c r="CS32" s="434">
        <v>0</v>
      </c>
      <c r="CT32" s="435">
        <f t="shared" si="1"/>
        <v>-1967</v>
      </c>
      <c r="CU32" s="435">
        <f t="shared" si="2"/>
        <v>6808</v>
      </c>
    </row>
    <row r="33" spans="1:99" ht="15">
      <c r="A33" s="433">
        <v>302</v>
      </c>
      <c r="B33" s="433">
        <v>2053</v>
      </c>
      <c r="C33" s="433" t="s">
        <v>288</v>
      </c>
      <c r="D33" s="433" t="s">
        <v>568</v>
      </c>
      <c r="E33" s="433"/>
      <c r="F33" s="433" t="s">
        <v>831</v>
      </c>
      <c r="G33" s="433">
        <v>0</v>
      </c>
      <c r="H33" s="433">
        <v>0</v>
      </c>
      <c r="I33" s="433" t="s">
        <v>832</v>
      </c>
      <c r="J33" s="433" t="s">
        <v>833</v>
      </c>
      <c r="K33" s="433" t="s">
        <v>834</v>
      </c>
      <c r="L33" s="433" t="s">
        <v>835</v>
      </c>
      <c r="M33" s="433" t="s">
        <v>834</v>
      </c>
      <c r="N33" s="433" t="s">
        <v>836</v>
      </c>
      <c r="O33" s="433" t="s">
        <v>837</v>
      </c>
      <c r="P33" s="433" t="s">
        <v>837</v>
      </c>
      <c r="Q33" s="434">
        <v>-31184.44</v>
      </c>
      <c r="R33" s="434">
        <v>0</v>
      </c>
      <c r="S33" s="434">
        <f t="shared" si="0"/>
        <v>-31184.44</v>
      </c>
      <c r="T33" s="434">
        <v>0</v>
      </c>
      <c r="U33" s="434">
        <v>1285970.47</v>
      </c>
      <c r="V33" s="434">
        <v>0</v>
      </c>
      <c r="W33" s="434">
        <v>84630.64</v>
      </c>
      <c r="X33" s="434">
        <v>0</v>
      </c>
      <c r="Y33" s="434">
        <v>7400</v>
      </c>
      <c r="Z33" s="434">
        <v>57613.08</v>
      </c>
      <c r="AA33" s="434">
        <v>178887.7</v>
      </c>
      <c r="AB33" s="434">
        <v>0</v>
      </c>
      <c r="AC33" s="434">
        <v>4448.54</v>
      </c>
      <c r="AD33" s="434">
        <v>0</v>
      </c>
      <c r="AE33" s="434">
        <v>0</v>
      </c>
      <c r="AF33" s="434">
        <v>0</v>
      </c>
      <c r="AG33" s="434">
        <v>12415.66</v>
      </c>
      <c r="AH33" s="434">
        <v>528071.65</v>
      </c>
      <c r="AI33" s="434">
        <v>0</v>
      </c>
      <c r="AJ33" s="434">
        <v>0</v>
      </c>
      <c r="AK33" s="434">
        <v>0</v>
      </c>
      <c r="AL33" s="434">
        <v>842.5</v>
      </c>
      <c r="AM33" s="434">
        <v>58134</v>
      </c>
      <c r="AN33" s="434">
        <v>731395.37</v>
      </c>
      <c r="AO33" s="434">
        <v>7464.43</v>
      </c>
      <c r="AP33" s="434">
        <v>817799.28</v>
      </c>
      <c r="AQ33" s="434">
        <v>33558.83</v>
      </c>
      <c r="AR33" s="434">
        <v>119523.3</v>
      </c>
      <c r="AS33" s="434">
        <v>0</v>
      </c>
      <c r="AT33" s="434">
        <v>0</v>
      </c>
      <c r="AU33" s="434">
        <v>11515.25</v>
      </c>
      <c r="AV33" s="434">
        <v>13563.76</v>
      </c>
      <c r="AW33" s="434">
        <v>343.63</v>
      </c>
      <c r="AX33" s="434">
        <v>0</v>
      </c>
      <c r="AY33" s="434">
        <v>11667.72</v>
      </c>
      <c r="AZ33" s="434">
        <v>0</v>
      </c>
      <c r="BA33" s="434">
        <v>42700.75</v>
      </c>
      <c r="BB33" s="434">
        <v>1896.38</v>
      </c>
      <c r="BC33" s="434">
        <v>27218.67</v>
      </c>
      <c r="BD33" s="434">
        <v>5406.05</v>
      </c>
      <c r="BE33" s="434">
        <v>70395.89</v>
      </c>
      <c r="BF33" s="434">
        <v>65281.85</v>
      </c>
      <c r="BG33" s="434">
        <v>1362.02</v>
      </c>
      <c r="BH33" s="433">
        <v>0</v>
      </c>
      <c r="BI33" s="433">
        <v>3446.79</v>
      </c>
      <c r="BJ33" s="433">
        <v>0</v>
      </c>
      <c r="BK33" s="433">
        <v>545</v>
      </c>
      <c r="BL33" s="433">
        <v>0</v>
      </c>
      <c r="BM33" s="433">
        <v>0</v>
      </c>
      <c r="BN33" s="434">
        <v>0</v>
      </c>
      <c r="BO33" s="434">
        <v>16771.25</v>
      </c>
      <c r="BP33" s="434">
        <v>13310.25</v>
      </c>
      <c r="BQ33" s="434">
        <v>486.08</v>
      </c>
      <c r="BR33" s="434">
        <v>82322.44</v>
      </c>
      <c r="BS33" s="434">
        <v>21895</v>
      </c>
      <c r="BT33" s="434">
        <v>28584.400000000001</v>
      </c>
      <c r="BU33" s="434">
        <v>47815.41</v>
      </c>
      <c r="BV33" s="434">
        <v>0</v>
      </c>
      <c r="BW33" s="497">
        <v>0</v>
      </c>
      <c r="BX33" s="498"/>
      <c r="BY33" s="434">
        <v>0</v>
      </c>
      <c r="BZ33" s="434">
        <v>0</v>
      </c>
      <c r="CA33" s="434">
        <v>0</v>
      </c>
      <c r="CB33" s="434">
        <v>0</v>
      </c>
      <c r="CC33" s="434">
        <v>0</v>
      </c>
      <c r="CD33" s="434">
        <v>0</v>
      </c>
      <c r="CE33" s="434">
        <v>6000</v>
      </c>
      <c r="CF33" s="434">
        <v>0</v>
      </c>
      <c r="CG33" s="434">
        <v>0</v>
      </c>
      <c r="CH33" s="434">
        <v>0</v>
      </c>
      <c r="CI33" s="434">
        <v>0</v>
      </c>
      <c r="CJ33" s="433">
        <v>0</v>
      </c>
      <c r="CK33" s="433">
        <v>0</v>
      </c>
      <c r="CL33" s="433">
        <v>0</v>
      </c>
      <c r="CM33" s="433">
        <v>0</v>
      </c>
      <c r="CN33" s="434">
        <v>0</v>
      </c>
      <c r="CO33" s="434">
        <v>10960</v>
      </c>
      <c r="CP33" s="434">
        <v>0</v>
      </c>
      <c r="CQ33" s="434">
        <v>0</v>
      </c>
      <c r="CR33" s="434">
        <v>0</v>
      </c>
      <c r="CS33" s="434">
        <v>0</v>
      </c>
      <c r="CT33" s="435">
        <f t="shared" si="1"/>
        <v>10960</v>
      </c>
      <c r="CU33" s="435">
        <f t="shared" si="2"/>
        <v>0</v>
      </c>
    </row>
    <row r="34" spans="1:99" ht="15">
      <c r="A34" s="433">
        <v>302</v>
      </c>
      <c r="B34" s="433">
        <v>2054</v>
      </c>
      <c r="C34" s="433" t="s">
        <v>192</v>
      </c>
      <c r="D34" s="433" t="s">
        <v>568</v>
      </c>
      <c r="E34" s="433"/>
      <c r="F34" s="433" t="s">
        <v>831</v>
      </c>
      <c r="G34" s="433">
        <v>0</v>
      </c>
      <c r="H34" s="433">
        <v>0</v>
      </c>
      <c r="I34" s="433" t="s">
        <v>832</v>
      </c>
      <c r="J34" s="433" t="s">
        <v>833</v>
      </c>
      <c r="K34" s="433" t="s">
        <v>834</v>
      </c>
      <c r="L34" s="433" t="s">
        <v>835</v>
      </c>
      <c r="M34" s="433" t="s">
        <v>834</v>
      </c>
      <c r="N34" s="433" t="s">
        <v>836</v>
      </c>
      <c r="O34" s="433" t="s">
        <v>837</v>
      </c>
      <c r="P34" s="433" t="s">
        <v>837</v>
      </c>
      <c r="Q34" s="434">
        <v>65267.17</v>
      </c>
      <c r="R34" s="434">
        <v>0</v>
      </c>
      <c r="S34" s="434">
        <f t="shared" si="0"/>
        <v>65267.17</v>
      </c>
      <c r="T34" s="434">
        <v>6954.25</v>
      </c>
      <c r="U34" s="434">
        <v>1156607.51</v>
      </c>
      <c r="V34" s="434">
        <v>0</v>
      </c>
      <c r="W34" s="434">
        <v>71766.679999999993</v>
      </c>
      <c r="X34" s="434">
        <v>0</v>
      </c>
      <c r="Y34" s="434">
        <v>15890</v>
      </c>
      <c r="Z34" s="434">
        <v>5514.81</v>
      </c>
      <c r="AA34" s="434">
        <v>59006.03</v>
      </c>
      <c r="AB34" s="434">
        <v>35759.919999999998</v>
      </c>
      <c r="AC34" s="434">
        <v>43356.52</v>
      </c>
      <c r="AD34" s="434">
        <v>1381.44</v>
      </c>
      <c r="AE34" s="434">
        <v>0</v>
      </c>
      <c r="AF34" s="434">
        <v>0</v>
      </c>
      <c r="AG34" s="434">
        <v>27861.01</v>
      </c>
      <c r="AH34" s="434">
        <v>34597.279999999999</v>
      </c>
      <c r="AI34" s="434">
        <v>0</v>
      </c>
      <c r="AJ34" s="434">
        <v>0</v>
      </c>
      <c r="AK34" s="434">
        <v>0</v>
      </c>
      <c r="AL34" s="434">
        <v>1253.1300000000001</v>
      </c>
      <c r="AM34" s="434">
        <v>53741</v>
      </c>
      <c r="AN34" s="434">
        <v>664723.17000000004</v>
      </c>
      <c r="AO34" s="434">
        <v>0</v>
      </c>
      <c r="AP34" s="434">
        <v>168759.2</v>
      </c>
      <c r="AQ34" s="434">
        <v>30834.93</v>
      </c>
      <c r="AR34" s="434">
        <v>54061.53</v>
      </c>
      <c r="AS34" s="434">
        <v>0</v>
      </c>
      <c r="AT34" s="434">
        <v>66291.77</v>
      </c>
      <c r="AU34" s="434">
        <v>4412.55</v>
      </c>
      <c r="AV34" s="434">
        <v>1648.15</v>
      </c>
      <c r="AW34" s="434">
        <v>338.64</v>
      </c>
      <c r="AX34" s="434">
        <v>5368.35</v>
      </c>
      <c r="AY34" s="434">
        <v>19730.330000000002</v>
      </c>
      <c r="AZ34" s="434">
        <v>2196.64</v>
      </c>
      <c r="BA34" s="434">
        <v>20132.939999999999</v>
      </c>
      <c r="BB34" s="434">
        <v>2619.5</v>
      </c>
      <c r="BC34" s="434">
        <v>16488.77</v>
      </c>
      <c r="BD34" s="434">
        <v>22904.1</v>
      </c>
      <c r="BE34" s="434">
        <v>9857.52</v>
      </c>
      <c r="BF34" s="434">
        <v>58345.919999999998</v>
      </c>
      <c r="BG34" s="434">
        <v>7348.97</v>
      </c>
      <c r="BH34" s="433">
        <v>0</v>
      </c>
      <c r="BI34" s="433">
        <v>5426.52</v>
      </c>
      <c r="BJ34" s="433">
        <v>7580.32</v>
      </c>
      <c r="BK34" s="433">
        <v>2262.0500000000002</v>
      </c>
      <c r="BL34" s="433">
        <v>1265.06</v>
      </c>
      <c r="BM34" s="433">
        <v>6240</v>
      </c>
      <c r="BN34" s="434">
        <v>0</v>
      </c>
      <c r="BO34" s="434">
        <v>1386.97</v>
      </c>
      <c r="BP34" s="434">
        <v>8341.56</v>
      </c>
      <c r="BQ34" s="434">
        <v>6247.46</v>
      </c>
      <c r="BR34" s="434">
        <v>82308.19</v>
      </c>
      <c r="BS34" s="434">
        <v>49831.78</v>
      </c>
      <c r="BT34" s="434">
        <v>160290.26</v>
      </c>
      <c r="BU34" s="434">
        <v>25232.35</v>
      </c>
      <c r="BV34" s="434">
        <v>0</v>
      </c>
      <c r="BW34" s="497">
        <v>0</v>
      </c>
      <c r="BX34" s="498"/>
      <c r="BY34" s="434">
        <v>0</v>
      </c>
      <c r="BZ34" s="434">
        <v>0</v>
      </c>
      <c r="CA34" s="434">
        <v>0</v>
      </c>
      <c r="CB34" s="434">
        <v>6283.33</v>
      </c>
      <c r="CC34" s="434">
        <v>0</v>
      </c>
      <c r="CD34" s="434">
        <v>0</v>
      </c>
      <c r="CE34" s="434">
        <v>6000</v>
      </c>
      <c r="CF34" s="434">
        <v>0</v>
      </c>
      <c r="CG34" s="434">
        <v>0</v>
      </c>
      <c r="CH34" s="434">
        <v>0</v>
      </c>
      <c r="CI34" s="434">
        <v>0</v>
      </c>
      <c r="CJ34" s="433">
        <v>0</v>
      </c>
      <c r="CK34" s="433">
        <v>0</v>
      </c>
      <c r="CL34" s="433">
        <v>6436.58</v>
      </c>
      <c r="CM34" s="433">
        <v>0</v>
      </c>
      <c r="CN34" s="434">
        <v>0</v>
      </c>
      <c r="CO34" s="434">
        <v>59527</v>
      </c>
      <c r="CP34" s="434">
        <v>6801</v>
      </c>
      <c r="CQ34" s="434">
        <v>0</v>
      </c>
      <c r="CR34" s="434">
        <v>0</v>
      </c>
      <c r="CS34" s="434">
        <v>0</v>
      </c>
      <c r="CT34" s="435">
        <f t="shared" si="1"/>
        <v>59527</v>
      </c>
      <c r="CU34" s="435">
        <f t="shared" si="2"/>
        <v>6801</v>
      </c>
    </row>
    <row r="35" spans="1:99" ht="15">
      <c r="A35" s="433">
        <v>302</v>
      </c>
      <c r="B35" s="433">
        <v>2055</v>
      </c>
      <c r="C35" s="433" t="s">
        <v>854</v>
      </c>
      <c r="D35" s="433" t="s">
        <v>568</v>
      </c>
      <c r="E35" s="433"/>
      <c r="F35" s="433" t="s">
        <v>831</v>
      </c>
      <c r="G35" s="433">
        <v>0</v>
      </c>
      <c r="H35" s="433">
        <v>1</v>
      </c>
      <c r="I35" s="433" t="s">
        <v>832</v>
      </c>
      <c r="J35" s="433" t="s">
        <v>833</v>
      </c>
      <c r="K35" s="433" t="s">
        <v>834</v>
      </c>
      <c r="L35" s="433" t="s">
        <v>835</v>
      </c>
      <c r="M35" s="433" t="s">
        <v>834</v>
      </c>
      <c r="N35" s="433" t="s">
        <v>836</v>
      </c>
      <c r="O35" s="433" t="s">
        <v>837</v>
      </c>
      <c r="P35" s="433" t="s">
        <v>837</v>
      </c>
      <c r="Q35" s="434">
        <v>-332763.03000000003</v>
      </c>
      <c r="R35" s="434">
        <v>0</v>
      </c>
      <c r="S35" s="434">
        <f t="shared" si="0"/>
        <v>-332763.03000000003</v>
      </c>
      <c r="T35" s="434">
        <v>23620.03</v>
      </c>
      <c r="U35" s="434">
        <v>1318198.51</v>
      </c>
      <c r="V35" s="434">
        <v>0</v>
      </c>
      <c r="W35" s="434">
        <v>94184.02</v>
      </c>
      <c r="X35" s="434">
        <v>0</v>
      </c>
      <c r="Y35" s="434">
        <v>60680</v>
      </c>
      <c r="Z35" s="434">
        <v>200</v>
      </c>
      <c r="AA35" s="434">
        <v>52500.21</v>
      </c>
      <c r="AB35" s="434">
        <v>2604</v>
      </c>
      <c r="AC35" s="434">
        <v>14687.4</v>
      </c>
      <c r="AD35" s="434">
        <v>983.29</v>
      </c>
      <c r="AE35" s="434">
        <v>0</v>
      </c>
      <c r="AF35" s="434">
        <v>0</v>
      </c>
      <c r="AG35" s="434">
        <v>15619.23</v>
      </c>
      <c r="AH35" s="434">
        <v>5416.11</v>
      </c>
      <c r="AI35" s="434">
        <v>0</v>
      </c>
      <c r="AJ35" s="434">
        <v>0</v>
      </c>
      <c r="AK35" s="434">
        <v>0</v>
      </c>
      <c r="AL35" s="434">
        <v>1274.5</v>
      </c>
      <c r="AM35" s="434">
        <v>46950</v>
      </c>
      <c r="AN35" s="434">
        <v>856011.31</v>
      </c>
      <c r="AO35" s="434">
        <v>0</v>
      </c>
      <c r="AP35" s="434">
        <v>424788.09</v>
      </c>
      <c r="AQ35" s="434">
        <v>28561.1</v>
      </c>
      <c r="AR35" s="434">
        <v>60422.15</v>
      </c>
      <c r="AS35" s="434">
        <v>0</v>
      </c>
      <c r="AT35" s="434">
        <v>47788.15</v>
      </c>
      <c r="AU35" s="434">
        <v>14964.95</v>
      </c>
      <c r="AV35" s="434">
        <v>4045.61</v>
      </c>
      <c r="AW35" s="434">
        <v>325.36</v>
      </c>
      <c r="AX35" s="434">
        <v>0</v>
      </c>
      <c r="AY35" s="434">
        <v>23039.73</v>
      </c>
      <c r="AZ35" s="434">
        <v>5613.48</v>
      </c>
      <c r="BA35" s="434">
        <v>33332.879999999997</v>
      </c>
      <c r="BB35" s="434">
        <v>5834.8</v>
      </c>
      <c r="BC35" s="434">
        <v>45872.160000000003</v>
      </c>
      <c r="BD35" s="434">
        <v>32448.73</v>
      </c>
      <c r="BE35" s="434">
        <v>11204.13</v>
      </c>
      <c r="BF35" s="434">
        <v>65691.679999999993</v>
      </c>
      <c r="BG35" s="434">
        <v>7689.01</v>
      </c>
      <c r="BH35" s="433">
        <v>4978</v>
      </c>
      <c r="BI35" s="433">
        <v>2060.77</v>
      </c>
      <c r="BJ35" s="433">
        <v>8206.0400000000009</v>
      </c>
      <c r="BK35" s="433">
        <v>4756.1000000000004</v>
      </c>
      <c r="BL35" s="433">
        <v>5592.42</v>
      </c>
      <c r="BM35" s="433">
        <v>6703.5</v>
      </c>
      <c r="BN35" s="434">
        <v>0</v>
      </c>
      <c r="BO35" s="434">
        <v>1941.25</v>
      </c>
      <c r="BP35" s="434">
        <v>13120.44</v>
      </c>
      <c r="BQ35" s="434">
        <v>17526.080000000002</v>
      </c>
      <c r="BR35" s="434">
        <v>77766.63</v>
      </c>
      <c r="BS35" s="434">
        <v>80632.070000000007</v>
      </c>
      <c r="BT35" s="434">
        <v>269613.8</v>
      </c>
      <c r="BU35" s="434">
        <v>20246.23</v>
      </c>
      <c r="BV35" s="434">
        <v>0</v>
      </c>
      <c r="BW35" s="497">
        <v>0</v>
      </c>
      <c r="BX35" s="498"/>
      <c r="BY35" s="434">
        <v>0</v>
      </c>
      <c r="BZ35" s="434">
        <v>0</v>
      </c>
      <c r="CA35" s="434">
        <v>0</v>
      </c>
      <c r="CB35" s="434">
        <v>6670.97</v>
      </c>
      <c r="CC35" s="434">
        <v>0</v>
      </c>
      <c r="CD35" s="434">
        <v>0</v>
      </c>
      <c r="CE35" s="434">
        <v>6000</v>
      </c>
      <c r="CF35" s="434">
        <v>0</v>
      </c>
      <c r="CG35" s="434">
        <v>0</v>
      </c>
      <c r="CH35" s="434">
        <v>0</v>
      </c>
      <c r="CI35" s="434">
        <v>0</v>
      </c>
      <c r="CJ35" s="433">
        <v>0</v>
      </c>
      <c r="CK35" s="433">
        <v>0</v>
      </c>
      <c r="CL35" s="433">
        <v>0</v>
      </c>
      <c r="CM35" s="433">
        <v>0</v>
      </c>
      <c r="CN35" s="434">
        <v>101127.59</v>
      </c>
      <c r="CO35" s="434">
        <v>-1001370</v>
      </c>
      <c r="CP35" s="434">
        <v>30291</v>
      </c>
      <c r="CQ35" s="434">
        <v>0</v>
      </c>
      <c r="CR35" s="434">
        <v>0</v>
      </c>
      <c r="CS35" s="434">
        <v>0</v>
      </c>
      <c r="CT35" s="435">
        <f t="shared" si="1"/>
        <v>-900242.41</v>
      </c>
      <c r="CU35" s="435">
        <f t="shared" si="2"/>
        <v>30291</v>
      </c>
    </row>
    <row r="36" spans="1:99" ht="15">
      <c r="A36" s="433">
        <v>302</v>
      </c>
      <c r="B36" s="433">
        <v>2057</v>
      </c>
      <c r="C36" s="433" t="s">
        <v>188</v>
      </c>
      <c r="D36" s="433" t="s">
        <v>568</v>
      </c>
      <c r="E36" s="433"/>
      <c r="F36" s="433" t="s">
        <v>831</v>
      </c>
      <c r="G36" s="433">
        <v>0</v>
      </c>
      <c r="H36" s="433">
        <v>0</v>
      </c>
      <c r="I36" s="433" t="s">
        <v>832</v>
      </c>
      <c r="J36" s="433" t="s">
        <v>833</v>
      </c>
      <c r="K36" s="433" t="s">
        <v>834</v>
      </c>
      <c r="L36" s="433" t="s">
        <v>835</v>
      </c>
      <c r="M36" s="433" t="s">
        <v>834</v>
      </c>
      <c r="N36" s="433" t="s">
        <v>836</v>
      </c>
      <c r="O36" s="433" t="s">
        <v>837</v>
      </c>
      <c r="P36" s="433" t="s">
        <v>837</v>
      </c>
      <c r="Q36" s="434">
        <v>453008.1</v>
      </c>
      <c r="R36" s="434">
        <v>17385.93</v>
      </c>
      <c r="S36" s="434">
        <f t="shared" si="0"/>
        <v>470394.02999999997</v>
      </c>
      <c r="T36" s="434">
        <v>23199.39</v>
      </c>
      <c r="U36" s="434">
        <v>3017699.55</v>
      </c>
      <c r="V36" s="434">
        <v>0</v>
      </c>
      <c r="W36" s="434">
        <v>200962.45</v>
      </c>
      <c r="X36" s="434">
        <v>0</v>
      </c>
      <c r="Y36" s="434">
        <v>273800</v>
      </c>
      <c r="Z36" s="434">
        <v>22133.95</v>
      </c>
      <c r="AA36" s="434">
        <v>145692.91</v>
      </c>
      <c r="AB36" s="434">
        <v>10269.25</v>
      </c>
      <c r="AC36" s="434">
        <v>68675.58</v>
      </c>
      <c r="AD36" s="434">
        <v>37.28</v>
      </c>
      <c r="AE36" s="434">
        <v>0</v>
      </c>
      <c r="AF36" s="434">
        <v>0</v>
      </c>
      <c r="AG36" s="434">
        <v>31189.24</v>
      </c>
      <c r="AH36" s="434">
        <v>21715.279999999999</v>
      </c>
      <c r="AI36" s="434">
        <v>0</v>
      </c>
      <c r="AJ36" s="434">
        <v>206157.6</v>
      </c>
      <c r="AK36" s="434">
        <v>4248.99</v>
      </c>
      <c r="AL36" s="434">
        <v>13919.75</v>
      </c>
      <c r="AM36" s="434">
        <v>52205</v>
      </c>
      <c r="AN36" s="434">
        <v>1623813.1</v>
      </c>
      <c r="AO36" s="434">
        <v>0</v>
      </c>
      <c r="AP36" s="434">
        <v>802225.48</v>
      </c>
      <c r="AQ36" s="434">
        <v>92118.25</v>
      </c>
      <c r="AR36" s="434">
        <v>106731.33</v>
      </c>
      <c r="AS36" s="434">
        <v>0</v>
      </c>
      <c r="AT36" s="434">
        <v>102542.6</v>
      </c>
      <c r="AU36" s="434">
        <v>15271.87</v>
      </c>
      <c r="AV36" s="434">
        <v>4770.3999999999996</v>
      </c>
      <c r="AW36" s="434">
        <v>755.3</v>
      </c>
      <c r="AX36" s="434">
        <v>0</v>
      </c>
      <c r="AY36" s="434">
        <v>16746.45</v>
      </c>
      <c r="AZ36" s="434">
        <v>12835</v>
      </c>
      <c r="BA36" s="434">
        <v>22796.18</v>
      </c>
      <c r="BB36" s="434">
        <v>14729.09</v>
      </c>
      <c r="BC36" s="434">
        <v>64924.82</v>
      </c>
      <c r="BD36" s="434">
        <v>63600</v>
      </c>
      <c r="BE36" s="434">
        <v>17482.98</v>
      </c>
      <c r="BF36" s="434">
        <v>81400.800000000003</v>
      </c>
      <c r="BG36" s="434">
        <v>5251.61</v>
      </c>
      <c r="BH36" s="433">
        <v>0</v>
      </c>
      <c r="BI36" s="433">
        <v>4524.8500000000004</v>
      </c>
      <c r="BJ36" s="433">
        <v>9472.34</v>
      </c>
      <c r="BK36" s="433">
        <v>829.99</v>
      </c>
      <c r="BL36" s="433">
        <v>22.46</v>
      </c>
      <c r="BM36" s="433">
        <v>16258.38</v>
      </c>
      <c r="BN36" s="434">
        <v>0</v>
      </c>
      <c r="BO36" s="434">
        <v>9546.09</v>
      </c>
      <c r="BP36" s="434">
        <v>18604.95</v>
      </c>
      <c r="BQ36" s="434">
        <v>40172.36</v>
      </c>
      <c r="BR36" s="434">
        <v>156611.26999999999</v>
      </c>
      <c r="BS36" s="434">
        <v>109252.33</v>
      </c>
      <c r="BT36" s="434">
        <v>329659.26</v>
      </c>
      <c r="BU36" s="434">
        <v>39637.800000000003</v>
      </c>
      <c r="BV36" s="434">
        <v>0</v>
      </c>
      <c r="BW36" s="497">
        <v>0</v>
      </c>
      <c r="BX36" s="498"/>
      <c r="BY36" s="434">
        <v>0</v>
      </c>
      <c r="BZ36" s="434">
        <v>142213.65</v>
      </c>
      <c r="CA36" s="434">
        <v>49780.87</v>
      </c>
      <c r="CB36" s="434">
        <v>9937.61</v>
      </c>
      <c r="CC36" s="434">
        <v>0</v>
      </c>
      <c r="CD36" s="434">
        <v>0</v>
      </c>
      <c r="CE36" s="434">
        <v>6000</v>
      </c>
      <c r="CF36" s="434">
        <v>0</v>
      </c>
      <c r="CG36" s="434">
        <v>0</v>
      </c>
      <c r="CH36" s="434">
        <v>0</v>
      </c>
      <c r="CI36" s="434">
        <v>0</v>
      </c>
      <c r="CJ36" s="433">
        <v>0</v>
      </c>
      <c r="CK36" s="433">
        <v>0</v>
      </c>
      <c r="CL36" s="433">
        <v>0</v>
      </c>
      <c r="CM36" s="433">
        <v>0</v>
      </c>
      <c r="CN36" s="434">
        <v>21860</v>
      </c>
      <c r="CO36" s="434">
        <v>506861</v>
      </c>
      <c r="CP36" s="434">
        <v>33137</v>
      </c>
      <c r="CQ36" s="434">
        <v>0</v>
      </c>
      <c r="CR36" s="434">
        <v>35798</v>
      </c>
      <c r="CS36" s="434">
        <v>0</v>
      </c>
      <c r="CT36" s="435">
        <f t="shared" si="1"/>
        <v>564519</v>
      </c>
      <c r="CU36" s="435">
        <f t="shared" si="2"/>
        <v>33137</v>
      </c>
    </row>
    <row r="37" spans="1:99" ht="15">
      <c r="A37" s="433">
        <v>302</v>
      </c>
      <c r="B37" s="433">
        <v>2060</v>
      </c>
      <c r="C37" s="433" t="s">
        <v>190</v>
      </c>
      <c r="D37" s="433" t="s">
        <v>568</v>
      </c>
      <c r="E37" s="433"/>
      <c r="F37" s="433" t="s">
        <v>831</v>
      </c>
      <c r="G37" s="433">
        <v>0</v>
      </c>
      <c r="H37" s="433">
        <v>0</v>
      </c>
      <c r="I37" s="433" t="s">
        <v>832</v>
      </c>
      <c r="J37" s="433" t="s">
        <v>833</v>
      </c>
      <c r="K37" s="433" t="s">
        <v>834</v>
      </c>
      <c r="L37" s="433" t="s">
        <v>835</v>
      </c>
      <c r="M37" s="433" t="s">
        <v>834</v>
      </c>
      <c r="N37" s="433" t="s">
        <v>836</v>
      </c>
      <c r="O37" s="433" t="s">
        <v>837</v>
      </c>
      <c r="P37" s="433" t="s">
        <v>837</v>
      </c>
      <c r="Q37" s="434">
        <v>312024.27</v>
      </c>
      <c r="R37" s="434">
        <v>0</v>
      </c>
      <c r="S37" s="434">
        <f t="shared" si="0"/>
        <v>312024.27</v>
      </c>
      <c r="T37" s="434">
        <v>16067.15</v>
      </c>
      <c r="U37" s="434">
        <v>2986344.36</v>
      </c>
      <c r="V37" s="434">
        <v>0</v>
      </c>
      <c r="W37" s="434">
        <v>271662.53999999998</v>
      </c>
      <c r="X37" s="434">
        <v>0</v>
      </c>
      <c r="Y37" s="434">
        <v>186541</v>
      </c>
      <c r="Z37" s="434">
        <v>10072.34</v>
      </c>
      <c r="AA37" s="434">
        <v>145268.1</v>
      </c>
      <c r="AB37" s="434">
        <v>121057.88</v>
      </c>
      <c r="AC37" s="434">
        <v>59899.25</v>
      </c>
      <c r="AD37" s="434">
        <v>1380.13</v>
      </c>
      <c r="AE37" s="434">
        <v>0</v>
      </c>
      <c r="AF37" s="434">
        <v>0</v>
      </c>
      <c r="AG37" s="434">
        <v>46522.93</v>
      </c>
      <c r="AH37" s="434">
        <v>13984.22</v>
      </c>
      <c r="AI37" s="434">
        <v>0</v>
      </c>
      <c r="AJ37" s="434">
        <v>0</v>
      </c>
      <c r="AK37" s="434">
        <v>0</v>
      </c>
      <c r="AL37" s="434">
        <v>11886.25</v>
      </c>
      <c r="AM37" s="434">
        <v>81278</v>
      </c>
      <c r="AN37" s="434">
        <v>1463539.29</v>
      </c>
      <c r="AO37" s="434">
        <v>0</v>
      </c>
      <c r="AP37" s="434">
        <v>1071954.83</v>
      </c>
      <c r="AQ37" s="434">
        <v>61449.82</v>
      </c>
      <c r="AR37" s="434">
        <v>105941.39</v>
      </c>
      <c r="AS37" s="434">
        <v>0</v>
      </c>
      <c r="AT37" s="434">
        <v>116743.44</v>
      </c>
      <c r="AU37" s="434">
        <v>13186.18</v>
      </c>
      <c r="AV37" s="434">
        <v>5411.22</v>
      </c>
      <c r="AW37" s="434">
        <v>693.88</v>
      </c>
      <c r="AX37" s="434">
        <v>0</v>
      </c>
      <c r="AY37" s="434">
        <v>75241.73</v>
      </c>
      <c r="AZ37" s="434">
        <v>8024</v>
      </c>
      <c r="BA37" s="434">
        <v>44328.59</v>
      </c>
      <c r="BB37" s="434">
        <v>7752.71</v>
      </c>
      <c r="BC37" s="434">
        <v>143291.49</v>
      </c>
      <c r="BD37" s="434">
        <v>111720</v>
      </c>
      <c r="BE37" s="434">
        <v>15811.38</v>
      </c>
      <c r="BF37" s="434">
        <v>88426.92</v>
      </c>
      <c r="BG37" s="434">
        <v>6251.6</v>
      </c>
      <c r="BH37" s="433">
        <v>325</v>
      </c>
      <c r="BI37" s="433">
        <v>5816.31</v>
      </c>
      <c r="BJ37" s="433">
        <v>12247.19</v>
      </c>
      <c r="BK37" s="433">
        <v>769.06</v>
      </c>
      <c r="BL37" s="433">
        <v>1027.17</v>
      </c>
      <c r="BM37" s="433">
        <v>12480</v>
      </c>
      <c r="BN37" s="434">
        <v>0</v>
      </c>
      <c r="BO37" s="434">
        <v>4511</v>
      </c>
      <c r="BP37" s="434">
        <v>18472.02</v>
      </c>
      <c r="BQ37" s="434">
        <v>11278.72</v>
      </c>
      <c r="BR37" s="434">
        <v>171683.13</v>
      </c>
      <c r="BS37" s="434">
        <v>33322.89</v>
      </c>
      <c r="BT37" s="434">
        <v>126981.39</v>
      </c>
      <c r="BU37" s="434">
        <v>46564.92</v>
      </c>
      <c r="BV37" s="434">
        <v>0</v>
      </c>
      <c r="BW37" s="497">
        <v>0</v>
      </c>
      <c r="BX37" s="498"/>
      <c r="BY37" s="434">
        <v>10013</v>
      </c>
      <c r="BZ37" s="434">
        <v>0</v>
      </c>
      <c r="CA37" s="434">
        <v>0</v>
      </c>
      <c r="CB37" s="434">
        <v>9098.83</v>
      </c>
      <c r="CC37" s="434">
        <v>0</v>
      </c>
      <c r="CD37" s="434">
        <v>10013</v>
      </c>
      <c r="CE37" s="434">
        <v>6000</v>
      </c>
      <c r="CF37" s="434">
        <v>0</v>
      </c>
      <c r="CG37" s="434">
        <v>0</v>
      </c>
      <c r="CH37" s="434">
        <v>23088.98</v>
      </c>
      <c r="CI37" s="434">
        <v>0</v>
      </c>
      <c r="CJ37" s="433">
        <v>0</v>
      </c>
      <c r="CK37" s="433">
        <v>0</v>
      </c>
      <c r="CL37" s="433">
        <v>0</v>
      </c>
      <c r="CM37" s="433">
        <v>12090</v>
      </c>
      <c r="CN37" s="434">
        <v>10826</v>
      </c>
      <c r="CO37" s="434">
        <v>441835</v>
      </c>
      <c r="CP37" s="434">
        <v>0</v>
      </c>
      <c r="CQ37" s="434">
        <v>0</v>
      </c>
      <c r="CR37" s="434">
        <v>0</v>
      </c>
      <c r="CS37" s="434">
        <v>0</v>
      </c>
      <c r="CT37" s="435">
        <f t="shared" si="1"/>
        <v>452661</v>
      </c>
      <c r="CU37" s="435">
        <f t="shared" si="2"/>
        <v>0</v>
      </c>
    </row>
    <row r="38" spans="1:99" ht="15">
      <c r="A38" s="433">
        <v>302</v>
      </c>
      <c r="B38" s="433">
        <v>2067</v>
      </c>
      <c r="C38" s="433" t="s">
        <v>137</v>
      </c>
      <c r="D38" s="433" t="s">
        <v>568</v>
      </c>
      <c r="E38" s="433"/>
      <c r="F38" s="433" t="s">
        <v>831</v>
      </c>
      <c r="G38" s="433">
        <v>0</v>
      </c>
      <c r="H38" s="433">
        <v>1</v>
      </c>
      <c r="I38" s="433" t="s">
        <v>832</v>
      </c>
      <c r="J38" s="433" t="s">
        <v>833</v>
      </c>
      <c r="K38" s="433" t="s">
        <v>834</v>
      </c>
      <c r="L38" s="433" t="s">
        <v>835</v>
      </c>
      <c r="M38" s="433" t="s">
        <v>834</v>
      </c>
      <c r="N38" s="433" t="s">
        <v>836</v>
      </c>
      <c r="O38" s="433" t="s">
        <v>837</v>
      </c>
      <c r="P38" s="433" t="s">
        <v>837</v>
      </c>
      <c r="Q38" s="434">
        <v>-40014.629999999997</v>
      </c>
      <c r="R38" s="434">
        <v>0</v>
      </c>
      <c r="S38" s="434">
        <f t="shared" si="0"/>
        <v>-40014.629999999997</v>
      </c>
      <c r="T38" s="434">
        <v>12848.2</v>
      </c>
      <c r="U38" s="434">
        <v>1412248.21</v>
      </c>
      <c r="V38" s="434">
        <v>0</v>
      </c>
      <c r="W38" s="434">
        <v>401689.92</v>
      </c>
      <c r="X38" s="434">
        <v>0</v>
      </c>
      <c r="Y38" s="434">
        <v>53280</v>
      </c>
      <c r="Z38" s="434">
        <v>3229.61</v>
      </c>
      <c r="AA38" s="434">
        <v>64830.78</v>
      </c>
      <c r="AB38" s="434">
        <v>26956.75</v>
      </c>
      <c r="AC38" s="434">
        <v>28856.61</v>
      </c>
      <c r="AD38" s="434">
        <v>896.32</v>
      </c>
      <c r="AE38" s="434">
        <v>0</v>
      </c>
      <c r="AF38" s="434">
        <v>0</v>
      </c>
      <c r="AG38" s="434">
        <v>14568.33</v>
      </c>
      <c r="AH38" s="434">
        <v>7506.78</v>
      </c>
      <c r="AI38" s="434">
        <v>0</v>
      </c>
      <c r="AJ38" s="434">
        <v>0</v>
      </c>
      <c r="AK38" s="434">
        <v>0</v>
      </c>
      <c r="AL38" s="434">
        <v>5897.56</v>
      </c>
      <c r="AM38" s="434">
        <v>60828</v>
      </c>
      <c r="AN38" s="434">
        <v>986003.81</v>
      </c>
      <c r="AO38" s="434">
        <v>540.46</v>
      </c>
      <c r="AP38" s="434">
        <v>431070.01</v>
      </c>
      <c r="AQ38" s="434">
        <v>33495.949999999997</v>
      </c>
      <c r="AR38" s="434">
        <v>88263.62</v>
      </c>
      <c r="AS38" s="434">
        <v>0</v>
      </c>
      <c r="AT38" s="434">
        <v>10140.61</v>
      </c>
      <c r="AU38" s="434">
        <v>8118.39</v>
      </c>
      <c r="AV38" s="434">
        <v>4698.78</v>
      </c>
      <c r="AW38" s="434">
        <v>361.88</v>
      </c>
      <c r="AX38" s="434">
        <v>0</v>
      </c>
      <c r="AY38" s="434">
        <v>23194.38</v>
      </c>
      <c r="AZ38" s="434">
        <v>7556</v>
      </c>
      <c r="BA38" s="434">
        <v>39994.68</v>
      </c>
      <c r="BB38" s="434">
        <v>3199.43</v>
      </c>
      <c r="BC38" s="434">
        <v>36400.25</v>
      </c>
      <c r="BD38" s="434">
        <v>35743.040000000001</v>
      </c>
      <c r="BE38" s="434">
        <v>13001.84</v>
      </c>
      <c r="BF38" s="434">
        <v>51276.01</v>
      </c>
      <c r="BG38" s="434">
        <v>5025</v>
      </c>
      <c r="BH38" s="433">
        <v>195</v>
      </c>
      <c r="BI38" s="433">
        <v>12320.36</v>
      </c>
      <c r="BJ38" s="433">
        <v>8041.39</v>
      </c>
      <c r="BK38" s="433">
        <v>9596</v>
      </c>
      <c r="BL38" s="433">
        <v>4276.33</v>
      </c>
      <c r="BM38" s="433">
        <v>4523</v>
      </c>
      <c r="BN38" s="434">
        <v>0</v>
      </c>
      <c r="BO38" s="434">
        <v>6370.51</v>
      </c>
      <c r="BP38" s="434">
        <v>8914.02</v>
      </c>
      <c r="BQ38" s="434">
        <v>9068.56</v>
      </c>
      <c r="BR38" s="434">
        <v>88724.28</v>
      </c>
      <c r="BS38" s="434">
        <v>22429.98</v>
      </c>
      <c r="BT38" s="434">
        <v>117368.67</v>
      </c>
      <c r="BU38" s="434">
        <v>24216</v>
      </c>
      <c r="BV38" s="434">
        <v>0</v>
      </c>
      <c r="BW38" s="497">
        <v>0</v>
      </c>
      <c r="BX38" s="498"/>
      <c r="BY38" s="434">
        <v>0</v>
      </c>
      <c r="BZ38" s="434">
        <v>0</v>
      </c>
      <c r="CA38" s="434">
        <v>0</v>
      </c>
      <c r="CB38" s="434">
        <v>6497.5</v>
      </c>
      <c r="CC38" s="434">
        <v>0</v>
      </c>
      <c r="CD38" s="434">
        <v>0</v>
      </c>
      <c r="CE38" s="434">
        <v>6000</v>
      </c>
      <c r="CF38" s="434">
        <v>0</v>
      </c>
      <c r="CG38" s="434">
        <v>9770.5</v>
      </c>
      <c r="CH38" s="434">
        <v>0</v>
      </c>
      <c r="CI38" s="434">
        <v>0</v>
      </c>
      <c r="CJ38" s="433">
        <v>0</v>
      </c>
      <c r="CK38" s="433">
        <v>0</v>
      </c>
      <c r="CL38" s="433">
        <v>7427.2</v>
      </c>
      <c r="CM38" s="433">
        <v>1940</v>
      </c>
      <c r="CN38" s="434">
        <v>0</v>
      </c>
      <c r="CO38" s="434">
        <v>-53354</v>
      </c>
      <c r="CP38" s="434">
        <v>208</v>
      </c>
      <c r="CQ38" s="434">
        <v>0</v>
      </c>
      <c r="CR38" s="434">
        <v>0</v>
      </c>
      <c r="CS38" s="434">
        <v>0</v>
      </c>
      <c r="CT38" s="435">
        <f t="shared" si="1"/>
        <v>-53354</v>
      </c>
      <c r="CU38" s="435">
        <f t="shared" si="2"/>
        <v>208</v>
      </c>
    </row>
    <row r="39" spans="1:99" ht="15">
      <c r="A39" s="433">
        <v>302</v>
      </c>
      <c r="B39" s="433">
        <v>2070</v>
      </c>
      <c r="C39" s="433" t="s">
        <v>185</v>
      </c>
      <c r="D39" s="433" t="s">
        <v>568</v>
      </c>
      <c r="E39" s="433"/>
      <c r="F39" s="433" t="s">
        <v>831</v>
      </c>
      <c r="G39" s="433">
        <v>0</v>
      </c>
      <c r="H39" s="433">
        <v>0</v>
      </c>
      <c r="I39" s="433" t="s">
        <v>832</v>
      </c>
      <c r="J39" s="433" t="s">
        <v>833</v>
      </c>
      <c r="K39" s="433" t="s">
        <v>834</v>
      </c>
      <c r="L39" s="433" t="s">
        <v>835</v>
      </c>
      <c r="M39" s="433" t="s">
        <v>834</v>
      </c>
      <c r="N39" s="433" t="s">
        <v>836</v>
      </c>
      <c r="O39" s="433" t="s">
        <v>837</v>
      </c>
      <c r="P39" s="433" t="s">
        <v>837</v>
      </c>
      <c r="Q39" s="434">
        <v>298623.09000000003</v>
      </c>
      <c r="R39" s="434">
        <v>0</v>
      </c>
      <c r="S39" s="434">
        <f t="shared" si="0"/>
        <v>298623.09000000003</v>
      </c>
      <c r="T39" s="434">
        <v>0.52</v>
      </c>
      <c r="U39" s="434">
        <v>1566110.08</v>
      </c>
      <c r="V39" s="434">
        <v>0</v>
      </c>
      <c r="W39" s="434">
        <v>126479.7</v>
      </c>
      <c r="X39" s="434">
        <v>0</v>
      </c>
      <c r="Y39" s="434">
        <v>94720</v>
      </c>
      <c r="Z39" s="434">
        <v>8513</v>
      </c>
      <c r="AA39" s="434">
        <v>40494.47</v>
      </c>
      <c r="AB39" s="434">
        <v>0</v>
      </c>
      <c r="AC39" s="434">
        <v>13583.45</v>
      </c>
      <c r="AD39" s="434">
        <v>21423.45</v>
      </c>
      <c r="AE39" s="434">
        <v>2078.2600000000002</v>
      </c>
      <c r="AF39" s="434">
        <v>0</v>
      </c>
      <c r="AG39" s="434">
        <v>31986</v>
      </c>
      <c r="AH39" s="434">
        <v>18946.36</v>
      </c>
      <c r="AI39" s="434">
        <v>0</v>
      </c>
      <c r="AJ39" s="434">
        <v>0</v>
      </c>
      <c r="AK39" s="434">
        <v>0</v>
      </c>
      <c r="AL39" s="434">
        <v>7015.63</v>
      </c>
      <c r="AM39" s="434">
        <v>49171</v>
      </c>
      <c r="AN39" s="434">
        <v>950787.68</v>
      </c>
      <c r="AO39" s="434">
        <v>0</v>
      </c>
      <c r="AP39" s="434">
        <v>319154.75</v>
      </c>
      <c r="AQ39" s="434">
        <v>66404.100000000006</v>
      </c>
      <c r="AR39" s="434">
        <v>97408.05</v>
      </c>
      <c r="AS39" s="434">
        <v>0</v>
      </c>
      <c r="AT39" s="434">
        <v>36330.9</v>
      </c>
      <c r="AU39" s="434">
        <v>9394.5499999999993</v>
      </c>
      <c r="AV39" s="434">
        <v>3846.72</v>
      </c>
      <c r="AW39" s="434">
        <v>350.26</v>
      </c>
      <c r="AX39" s="434">
        <v>0</v>
      </c>
      <c r="AY39" s="434">
        <v>29434.639999999999</v>
      </c>
      <c r="AZ39" s="434">
        <v>5521.98</v>
      </c>
      <c r="BA39" s="434">
        <v>7943.25</v>
      </c>
      <c r="BB39" s="434">
        <v>4483.7</v>
      </c>
      <c r="BC39" s="434">
        <v>22698.99</v>
      </c>
      <c r="BD39" s="434">
        <v>30239.4</v>
      </c>
      <c r="BE39" s="434">
        <v>9877.08</v>
      </c>
      <c r="BF39" s="434">
        <v>71759.820000000007</v>
      </c>
      <c r="BG39" s="434">
        <v>5407.33</v>
      </c>
      <c r="BH39" s="433">
        <v>0</v>
      </c>
      <c r="BI39" s="433">
        <v>10211.969999999999</v>
      </c>
      <c r="BJ39" s="433">
        <v>3980.06</v>
      </c>
      <c r="BK39" s="433">
        <v>0</v>
      </c>
      <c r="BL39" s="433">
        <v>2459.04</v>
      </c>
      <c r="BM39" s="433">
        <v>6477.81</v>
      </c>
      <c r="BN39" s="434">
        <v>0</v>
      </c>
      <c r="BO39" s="434">
        <v>9188.2900000000009</v>
      </c>
      <c r="BP39" s="434">
        <v>7960.79</v>
      </c>
      <c r="BQ39" s="434">
        <v>8348.0300000000007</v>
      </c>
      <c r="BR39" s="434">
        <v>87799.12</v>
      </c>
      <c r="BS39" s="434">
        <v>9167.48</v>
      </c>
      <c r="BT39" s="434">
        <v>32745.01</v>
      </c>
      <c r="BU39" s="434">
        <v>27625.69</v>
      </c>
      <c r="BV39" s="434">
        <v>0</v>
      </c>
      <c r="BW39" s="497">
        <v>0</v>
      </c>
      <c r="BX39" s="498"/>
      <c r="BY39" s="434">
        <v>87431</v>
      </c>
      <c r="BZ39" s="434">
        <v>0</v>
      </c>
      <c r="CA39" s="434">
        <v>0</v>
      </c>
      <c r="CB39" s="434">
        <v>6661.75</v>
      </c>
      <c r="CC39" s="434">
        <v>0</v>
      </c>
      <c r="CD39" s="434">
        <v>87431</v>
      </c>
      <c r="CE39" s="434">
        <v>6000</v>
      </c>
      <c r="CF39" s="434">
        <v>0</v>
      </c>
      <c r="CG39" s="434">
        <v>35905.11</v>
      </c>
      <c r="CH39" s="434">
        <v>40673.730000000003</v>
      </c>
      <c r="CI39" s="434">
        <v>17514.43</v>
      </c>
      <c r="CJ39" s="433">
        <v>0</v>
      </c>
      <c r="CK39" s="433">
        <v>0</v>
      </c>
      <c r="CL39" s="433">
        <v>0</v>
      </c>
      <c r="CM39" s="433">
        <v>0</v>
      </c>
      <c r="CN39" s="434">
        <v>50125</v>
      </c>
      <c r="CO39" s="434">
        <v>264582</v>
      </c>
      <c r="CP39" s="434">
        <v>0</v>
      </c>
      <c r="CQ39" s="434">
        <v>0</v>
      </c>
      <c r="CR39" s="434">
        <v>0</v>
      </c>
      <c r="CS39" s="434">
        <v>0</v>
      </c>
      <c r="CT39" s="435">
        <f t="shared" si="1"/>
        <v>314707</v>
      </c>
      <c r="CU39" s="435">
        <f t="shared" si="2"/>
        <v>0</v>
      </c>
    </row>
    <row r="40" spans="1:99" ht="15">
      <c r="A40" s="433">
        <v>302</v>
      </c>
      <c r="B40" s="433">
        <v>2072</v>
      </c>
      <c r="C40" s="433" t="s">
        <v>173</v>
      </c>
      <c r="D40" s="433" t="s">
        <v>567</v>
      </c>
      <c r="E40" s="433" t="s">
        <v>855</v>
      </c>
      <c r="F40" s="433" t="s">
        <v>831</v>
      </c>
      <c r="G40" s="433">
        <v>0</v>
      </c>
      <c r="H40" s="433">
        <v>0</v>
      </c>
      <c r="I40" s="433" t="s">
        <v>832</v>
      </c>
      <c r="J40" s="433" t="s">
        <v>833</v>
      </c>
      <c r="K40" s="433" t="s">
        <v>834</v>
      </c>
      <c r="L40" s="433" t="s">
        <v>835</v>
      </c>
      <c r="M40" s="433" t="s">
        <v>834</v>
      </c>
      <c r="N40" s="433" t="s">
        <v>836</v>
      </c>
      <c r="O40" s="433" t="s">
        <v>837</v>
      </c>
      <c r="P40" s="433" t="s">
        <v>837</v>
      </c>
      <c r="Q40" s="434">
        <v>80112.149999999994</v>
      </c>
      <c r="R40" s="434">
        <v>0</v>
      </c>
      <c r="S40" s="434">
        <f t="shared" si="0"/>
        <v>80112.149999999994</v>
      </c>
      <c r="T40" s="434">
        <v>31043.919999999998</v>
      </c>
      <c r="U40" s="434">
        <v>3179212</v>
      </c>
      <c r="V40" s="434">
        <v>0</v>
      </c>
      <c r="W40" s="434">
        <v>839258.57</v>
      </c>
      <c r="X40" s="434">
        <v>0</v>
      </c>
      <c r="Y40" s="434">
        <v>222320.84</v>
      </c>
      <c r="Z40" s="434">
        <v>3229.61</v>
      </c>
      <c r="AA40" s="434">
        <v>188168.9</v>
      </c>
      <c r="AB40" s="434">
        <v>38812.31</v>
      </c>
      <c r="AC40" s="434">
        <v>100111.3</v>
      </c>
      <c r="AD40" s="434">
        <v>6752.32</v>
      </c>
      <c r="AE40" s="434">
        <v>21125</v>
      </c>
      <c r="AF40" s="434">
        <v>3556.8</v>
      </c>
      <c r="AG40" s="434">
        <v>28932.48</v>
      </c>
      <c r="AH40" s="434">
        <v>18844.259999999998</v>
      </c>
      <c r="AI40" s="434">
        <v>0</v>
      </c>
      <c r="AJ40" s="434">
        <v>0</v>
      </c>
      <c r="AK40" s="434">
        <v>0</v>
      </c>
      <c r="AL40" s="434">
        <v>12007.76</v>
      </c>
      <c r="AM40" s="434">
        <v>93540</v>
      </c>
      <c r="AN40" s="434">
        <v>1819663.53</v>
      </c>
      <c r="AO40" s="434">
        <v>0</v>
      </c>
      <c r="AP40" s="434">
        <v>1168706.01</v>
      </c>
      <c r="AQ40" s="434">
        <v>54566.77</v>
      </c>
      <c r="AR40" s="434">
        <v>178167.61</v>
      </c>
      <c r="AS40" s="434">
        <v>0</v>
      </c>
      <c r="AT40" s="434">
        <v>75760.12</v>
      </c>
      <c r="AU40" s="434">
        <v>74280.070000000007</v>
      </c>
      <c r="AV40" s="434">
        <v>8827.18</v>
      </c>
      <c r="AW40" s="434">
        <v>15510.37</v>
      </c>
      <c r="AX40" s="434">
        <v>14803.2</v>
      </c>
      <c r="AY40" s="434">
        <v>30076.62</v>
      </c>
      <c r="AZ40" s="434">
        <v>10757.6</v>
      </c>
      <c r="BA40" s="434">
        <v>85608.76</v>
      </c>
      <c r="BB40" s="434">
        <v>10092.129999999999</v>
      </c>
      <c r="BC40" s="434">
        <v>62450.38</v>
      </c>
      <c r="BD40" s="434">
        <v>56190.89</v>
      </c>
      <c r="BE40" s="434">
        <v>22636.97</v>
      </c>
      <c r="BF40" s="434">
        <v>78490.66</v>
      </c>
      <c r="BG40" s="434">
        <v>14068.54</v>
      </c>
      <c r="BH40" s="433">
        <v>0</v>
      </c>
      <c r="BI40" s="433">
        <v>7050.61</v>
      </c>
      <c r="BJ40" s="433">
        <v>10699.74</v>
      </c>
      <c r="BK40" s="433">
        <v>736.68</v>
      </c>
      <c r="BL40" s="433">
        <v>5012.63</v>
      </c>
      <c r="BM40" s="433">
        <v>6786.48</v>
      </c>
      <c r="BN40" s="434">
        <v>0</v>
      </c>
      <c r="BO40" s="434">
        <v>7444.47</v>
      </c>
      <c r="BP40" s="434">
        <v>17419.14</v>
      </c>
      <c r="BQ40" s="434">
        <v>7769.31</v>
      </c>
      <c r="BR40" s="434">
        <v>167109.67000000001</v>
      </c>
      <c r="BS40" s="434">
        <v>91161.24</v>
      </c>
      <c r="BT40" s="434">
        <v>562788.96</v>
      </c>
      <c r="BU40" s="434">
        <v>23742.959999999999</v>
      </c>
      <c r="BV40" s="434">
        <v>0</v>
      </c>
      <c r="BW40" s="497">
        <v>0</v>
      </c>
      <c r="BX40" s="498"/>
      <c r="BY40" s="434">
        <v>4473</v>
      </c>
      <c r="BZ40" s="434">
        <v>0</v>
      </c>
      <c r="CA40" s="434">
        <v>0</v>
      </c>
      <c r="CB40" s="434">
        <v>13294</v>
      </c>
      <c r="CC40" s="434">
        <v>0</v>
      </c>
      <c r="CD40" s="434">
        <v>4473</v>
      </c>
      <c r="CE40" s="434">
        <v>6000</v>
      </c>
      <c r="CF40" s="434">
        <v>0</v>
      </c>
      <c r="CG40" s="434">
        <v>33715.919999999998</v>
      </c>
      <c r="CH40" s="434">
        <v>6090</v>
      </c>
      <c r="CI40" s="434">
        <v>0</v>
      </c>
      <c r="CJ40" s="433">
        <v>0</v>
      </c>
      <c r="CK40" s="433">
        <v>0</v>
      </c>
      <c r="CL40" s="433">
        <v>2635</v>
      </c>
      <c r="CM40" s="433">
        <v>6370</v>
      </c>
      <c r="CN40" s="434">
        <v>18665</v>
      </c>
      <c r="CO40" s="434">
        <v>124467</v>
      </c>
      <c r="CP40" s="434">
        <v>0</v>
      </c>
      <c r="CQ40" s="434">
        <v>0</v>
      </c>
      <c r="CR40" s="434">
        <v>0</v>
      </c>
      <c r="CS40" s="434">
        <v>0</v>
      </c>
      <c r="CT40" s="435">
        <f t="shared" si="1"/>
        <v>143132</v>
      </c>
      <c r="CU40" s="435">
        <f t="shared" si="2"/>
        <v>0</v>
      </c>
    </row>
    <row r="41" spans="1:99" ht="15">
      <c r="A41" s="433">
        <v>302</v>
      </c>
      <c r="B41" s="433">
        <v>2073</v>
      </c>
      <c r="C41" s="433" t="s">
        <v>856</v>
      </c>
      <c r="D41" s="433" t="s">
        <v>568</v>
      </c>
      <c r="E41" s="433"/>
      <c r="F41" s="433" t="s">
        <v>831</v>
      </c>
      <c r="G41" s="433">
        <v>0</v>
      </c>
      <c r="H41" s="433">
        <v>1</v>
      </c>
      <c r="I41" s="433" t="s">
        <v>832</v>
      </c>
      <c r="J41" s="433" t="s">
        <v>833</v>
      </c>
      <c r="K41" s="433" t="s">
        <v>834</v>
      </c>
      <c r="L41" s="433" t="s">
        <v>835</v>
      </c>
      <c r="M41" s="433" t="s">
        <v>834</v>
      </c>
      <c r="N41" s="433" t="s">
        <v>836</v>
      </c>
      <c r="O41" s="433" t="s">
        <v>837</v>
      </c>
      <c r="P41" s="433" t="s">
        <v>837</v>
      </c>
      <c r="Q41" s="434">
        <v>-56832.03</v>
      </c>
      <c r="R41" s="434">
        <v>-1965</v>
      </c>
      <c r="S41" s="434">
        <f t="shared" si="0"/>
        <v>-58797.03</v>
      </c>
      <c r="T41" s="434">
        <v>12056.07</v>
      </c>
      <c r="U41" s="434">
        <v>3683983.72</v>
      </c>
      <c r="V41" s="434">
        <v>0</v>
      </c>
      <c r="W41" s="434">
        <v>353299.34</v>
      </c>
      <c r="X41" s="434">
        <v>0</v>
      </c>
      <c r="Y41" s="434">
        <v>310242</v>
      </c>
      <c r="Z41" s="434">
        <v>11862.87</v>
      </c>
      <c r="AA41" s="434">
        <v>137787.26</v>
      </c>
      <c r="AB41" s="434">
        <v>25535</v>
      </c>
      <c r="AC41" s="434">
        <v>130937.33</v>
      </c>
      <c r="AD41" s="434">
        <v>1164.18</v>
      </c>
      <c r="AE41" s="434">
        <v>0</v>
      </c>
      <c r="AF41" s="434">
        <v>0</v>
      </c>
      <c r="AG41" s="434">
        <v>27998.27</v>
      </c>
      <c r="AH41" s="434">
        <v>4573.3599999999997</v>
      </c>
      <c r="AI41" s="434">
        <v>0</v>
      </c>
      <c r="AJ41" s="434">
        <v>0</v>
      </c>
      <c r="AK41" s="434">
        <v>0</v>
      </c>
      <c r="AL41" s="434">
        <v>19792.5</v>
      </c>
      <c r="AM41" s="434">
        <v>105438</v>
      </c>
      <c r="AN41" s="434">
        <v>1841276.16</v>
      </c>
      <c r="AO41" s="434">
        <v>0</v>
      </c>
      <c r="AP41" s="434">
        <v>1181321.1000000001</v>
      </c>
      <c r="AQ41" s="434">
        <v>203584.82</v>
      </c>
      <c r="AR41" s="434">
        <v>169049.2</v>
      </c>
      <c r="AS41" s="434">
        <v>1331.89</v>
      </c>
      <c r="AT41" s="434">
        <v>238114.21</v>
      </c>
      <c r="AU41" s="434">
        <v>54093.440000000002</v>
      </c>
      <c r="AV41" s="434">
        <v>6910.49</v>
      </c>
      <c r="AW41" s="434">
        <v>1047.46</v>
      </c>
      <c r="AX41" s="434">
        <v>0</v>
      </c>
      <c r="AY41" s="434">
        <v>37068.75</v>
      </c>
      <c r="AZ41" s="434">
        <v>16037.51</v>
      </c>
      <c r="BA41" s="434">
        <v>12642.29</v>
      </c>
      <c r="BB41" s="434">
        <v>8136.51</v>
      </c>
      <c r="BC41" s="434">
        <v>69980.81</v>
      </c>
      <c r="BD41" s="434">
        <v>62598.400000000001</v>
      </c>
      <c r="BE41" s="434">
        <v>34409.99</v>
      </c>
      <c r="BF41" s="434">
        <v>75122.98</v>
      </c>
      <c r="BG41" s="434">
        <v>16017.46</v>
      </c>
      <c r="BH41" s="433">
        <v>0</v>
      </c>
      <c r="BI41" s="433">
        <v>9237.4599999999991</v>
      </c>
      <c r="BJ41" s="433">
        <v>10567.3</v>
      </c>
      <c r="BK41" s="433">
        <v>0</v>
      </c>
      <c r="BL41" s="433">
        <v>6303.35</v>
      </c>
      <c r="BM41" s="433">
        <v>11828</v>
      </c>
      <c r="BN41" s="434">
        <v>0</v>
      </c>
      <c r="BO41" s="434">
        <v>18529</v>
      </c>
      <c r="BP41" s="434">
        <v>28561.66</v>
      </c>
      <c r="BQ41" s="434">
        <v>18765.650000000001</v>
      </c>
      <c r="BR41" s="434">
        <v>282340.37</v>
      </c>
      <c r="BS41" s="434">
        <v>68269.399999999994</v>
      </c>
      <c r="BT41" s="434">
        <v>195478.14</v>
      </c>
      <c r="BU41" s="434">
        <v>34220</v>
      </c>
      <c r="BV41" s="434">
        <v>0</v>
      </c>
      <c r="BW41" s="497">
        <v>0</v>
      </c>
      <c r="BX41" s="498"/>
      <c r="BY41" s="434">
        <v>0</v>
      </c>
      <c r="BZ41" s="434">
        <v>0</v>
      </c>
      <c r="CA41" s="434">
        <v>-1965</v>
      </c>
      <c r="CB41" s="434">
        <v>10941.25</v>
      </c>
      <c r="CC41" s="434">
        <v>10000</v>
      </c>
      <c r="CD41" s="434">
        <v>0</v>
      </c>
      <c r="CE41" s="434">
        <v>6000</v>
      </c>
      <c r="CF41" s="434">
        <v>0</v>
      </c>
      <c r="CG41" s="434">
        <v>32997.32</v>
      </c>
      <c r="CH41" s="434">
        <v>0</v>
      </c>
      <c r="CI41" s="434">
        <v>0</v>
      </c>
      <c r="CJ41" s="433">
        <v>0</v>
      </c>
      <c r="CK41" s="433">
        <v>0</v>
      </c>
      <c r="CL41" s="433">
        <v>0</v>
      </c>
      <c r="CM41" s="433">
        <v>0</v>
      </c>
      <c r="CN41" s="434">
        <v>30000</v>
      </c>
      <c r="CO41" s="434">
        <v>12938</v>
      </c>
      <c r="CP41" s="434">
        <v>0</v>
      </c>
      <c r="CQ41" s="434">
        <v>0</v>
      </c>
      <c r="CR41" s="434">
        <v>0</v>
      </c>
      <c r="CS41" s="434">
        <v>0</v>
      </c>
      <c r="CT41" s="435">
        <f t="shared" si="1"/>
        <v>42938</v>
      </c>
      <c r="CU41" s="435">
        <f t="shared" si="2"/>
        <v>0</v>
      </c>
    </row>
    <row r="42" spans="1:99" ht="15">
      <c r="A42" s="433">
        <v>302</v>
      </c>
      <c r="B42" s="433">
        <v>2076</v>
      </c>
      <c r="C42" s="433" t="s">
        <v>189</v>
      </c>
      <c r="D42" s="433" t="s">
        <v>568</v>
      </c>
      <c r="E42" s="433"/>
      <c r="F42" s="433" t="s">
        <v>831</v>
      </c>
      <c r="G42" s="433">
        <v>0</v>
      </c>
      <c r="H42" s="433">
        <v>0</v>
      </c>
      <c r="I42" s="433" t="s">
        <v>832</v>
      </c>
      <c r="J42" s="433" t="s">
        <v>833</v>
      </c>
      <c r="K42" s="433" t="s">
        <v>834</v>
      </c>
      <c r="L42" s="433" t="s">
        <v>835</v>
      </c>
      <c r="M42" s="433" t="s">
        <v>834</v>
      </c>
      <c r="N42" s="433" t="s">
        <v>836</v>
      </c>
      <c r="O42" s="433" t="s">
        <v>837</v>
      </c>
      <c r="P42" s="433" t="s">
        <v>837</v>
      </c>
      <c r="Q42" s="434">
        <v>180558.93</v>
      </c>
      <c r="R42" s="434">
        <v>0</v>
      </c>
      <c r="S42" s="434">
        <f t="shared" si="0"/>
        <v>180558.93</v>
      </c>
      <c r="T42" s="434">
        <v>20407.05</v>
      </c>
      <c r="U42" s="434">
        <v>1777480.14</v>
      </c>
      <c r="V42" s="434">
        <v>0</v>
      </c>
      <c r="W42" s="434">
        <v>186796.9</v>
      </c>
      <c r="X42" s="434">
        <v>0</v>
      </c>
      <c r="Y42" s="434">
        <v>125800</v>
      </c>
      <c r="Z42" s="434">
        <v>15213.11</v>
      </c>
      <c r="AA42" s="434">
        <v>133365.42000000001</v>
      </c>
      <c r="AB42" s="434">
        <v>80573.06</v>
      </c>
      <c r="AC42" s="434">
        <v>23632.23</v>
      </c>
      <c r="AD42" s="434">
        <v>323.07</v>
      </c>
      <c r="AE42" s="434">
        <v>0</v>
      </c>
      <c r="AF42" s="434">
        <v>0</v>
      </c>
      <c r="AG42" s="434">
        <v>6302.55</v>
      </c>
      <c r="AH42" s="434">
        <v>13238.88</v>
      </c>
      <c r="AI42" s="434">
        <v>0</v>
      </c>
      <c r="AJ42" s="434">
        <v>0</v>
      </c>
      <c r="AK42" s="434">
        <v>0</v>
      </c>
      <c r="AL42" s="434">
        <v>9236.25</v>
      </c>
      <c r="AM42" s="434">
        <v>50415</v>
      </c>
      <c r="AN42" s="434">
        <v>1030854.02</v>
      </c>
      <c r="AO42" s="434">
        <v>2788.1</v>
      </c>
      <c r="AP42" s="434">
        <v>395050.8</v>
      </c>
      <c r="AQ42" s="434">
        <v>30801.48</v>
      </c>
      <c r="AR42" s="434">
        <v>157286.41</v>
      </c>
      <c r="AS42" s="434">
        <v>0</v>
      </c>
      <c r="AT42" s="434">
        <v>56591.87</v>
      </c>
      <c r="AU42" s="434">
        <v>29997.79</v>
      </c>
      <c r="AV42" s="434">
        <v>1684.89</v>
      </c>
      <c r="AW42" s="434">
        <v>434.92</v>
      </c>
      <c r="AX42" s="434">
        <v>0</v>
      </c>
      <c r="AY42" s="434">
        <v>41306.78</v>
      </c>
      <c r="AZ42" s="434">
        <v>1661.61</v>
      </c>
      <c r="BA42" s="434">
        <v>69353.52</v>
      </c>
      <c r="BB42" s="434">
        <v>20743.009999999998</v>
      </c>
      <c r="BC42" s="434">
        <v>76197.03</v>
      </c>
      <c r="BD42" s="434">
        <v>37500</v>
      </c>
      <c r="BE42" s="434">
        <v>12560.18</v>
      </c>
      <c r="BF42" s="434">
        <v>48058.36</v>
      </c>
      <c r="BG42" s="434">
        <v>7894</v>
      </c>
      <c r="BH42" s="433">
        <v>0</v>
      </c>
      <c r="BI42" s="433">
        <v>8084.67</v>
      </c>
      <c r="BJ42" s="433">
        <v>5874.97</v>
      </c>
      <c r="BK42" s="433">
        <v>374.99</v>
      </c>
      <c r="BL42" s="433">
        <v>149.1</v>
      </c>
      <c r="BM42" s="433">
        <v>12682.58</v>
      </c>
      <c r="BN42" s="434">
        <v>0</v>
      </c>
      <c r="BO42" s="434">
        <v>3889.67</v>
      </c>
      <c r="BP42" s="434">
        <v>11816.76</v>
      </c>
      <c r="BQ42" s="434">
        <v>11122.76</v>
      </c>
      <c r="BR42" s="434">
        <v>101018.49</v>
      </c>
      <c r="BS42" s="434">
        <v>25237.18</v>
      </c>
      <c r="BT42" s="434">
        <v>235294.2</v>
      </c>
      <c r="BU42" s="434">
        <v>33654.400000000001</v>
      </c>
      <c r="BV42" s="434">
        <v>0</v>
      </c>
      <c r="BW42" s="497">
        <v>0</v>
      </c>
      <c r="BX42" s="498"/>
      <c r="BY42" s="434">
        <v>14366</v>
      </c>
      <c r="BZ42" s="434">
        <v>0</v>
      </c>
      <c r="CA42" s="434">
        <v>0</v>
      </c>
      <c r="CB42" s="434">
        <v>7786.75</v>
      </c>
      <c r="CC42" s="434">
        <v>13400</v>
      </c>
      <c r="CD42" s="434">
        <v>14366</v>
      </c>
      <c r="CE42" s="434">
        <v>6000</v>
      </c>
      <c r="CF42" s="434">
        <v>0</v>
      </c>
      <c r="CG42" s="434">
        <v>42558.400000000001</v>
      </c>
      <c r="CH42" s="434">
        <v>13400</v>
      </c>
      <c r="CI42" s="434">
        <v>0</v>
      </c>
      <c r="CJ42" s="433">
        <v>0</v>
      </c>
      <c r="CK42" s="433">
        <v>0</v>
      </c>
      <c r="CL42" s="433">
        <v>0</v>
      </c>
      <c r="CM42" s="433">
        <v>0</v>
      </c>
      <c r="CN42" s="434">
        <v>6528</v>
      </c>
      <c r="CO42" s="434">
        <v>112077</v>
      </c>
      <c r="CP42" s="434">
        <v>1.4</v>
      </c>
      <c r="CQ42" s="434">
        <v>0</v>
      </c>
      <c r="CR42" s="434">
        <v>0</v>
      </c>
      <c r="CS42" s="434">
        <v>0</v>
      </c>
      <c r="CT42" s="435">
        <f t="shared" si="1"/>
        <v>118605</v>
      </c>
      <c r="CU42" s="435">
        <f t="shared" si="2"/>
        <v>1.4</v>
      </c>
    </row>
    <row r="43" spans="1:99" ht="15">
      <c r="A43" s="433">
        <v>302</v>
      </c>
      <c r="B43" s="433">
        <v>2077</v>
      </c>
      <c r="C43" s="433" t="s">
        <v>857</v>
      </c>
      <c r="D43" s="433" t="s">
        <v>568</v>
      </c>
      <c r="E43" s="433"/>
      <c r="F43" s="433" t="s">
        <v>831</v>
      </c>
      <c r="G43" s="433">
        <v>0</v>
      </c>
      <c r="H43" s="433">
        <v>2</v>
      </c>
      <c r="I43" s="433" t="s">
        <v>832</v>
      </c>
      <c r="J43" s="433" t="s">
        <v>833</v>
      </c>
      <c r="K43" s="433" t="s">
        <v>834</v>
      </c>
      <c r="L43" s="433" t="s">
        <v>835</v>
      </c>
      <c r="M43" s="433" t="s">
        <v>834</v>
      </c>
      <c r="N43" s="433" t="s">
        <v>836</v>
      </c>
      <c r="O43" s="433" t="s">
        <v>837</v>
      </c>
      <c r="P43" s="433" t="s">
        <v>837</v>
      </c>
      <c r="Q43" s="434">
        <v>-888937.16</v>
      </c>
      <c r="R43" s="434">
        <v>-796.15</v>
      </c>
      <c r="S43" s="434">
        <f t="shared" si="0"/>
        <v>-889733.31</v>
      </c>
      <c r="T43" s="434">
        <v>4432.05</v>
      </c>
      <c r="U43" s="434">
        <v>6163216.8200000003</v>
      </c>
      <c r="V43" s="434">
        <v>0</v>
      </c>
      <c r="W43" s="434">
        <v>827162.28</v>
      </c>
      <c r="X43" s="434">
        <v>0</v>
      </c>
      <c r="Y43" s="434">
        <v>598495</v>
      </c>
      <c r="Z43" s="434">
        <v>11633.65</v>
      </c>
      <c r="AA43" s="434">
        <v>1489.47</v>
      </c>
      <c r="AB43" s="434">
        <v>8876.5</v>
      </c>
      <c r="AC43" s="434">
        <v>207592.37</v>
      </c>
      <c r="AD43" s="434">
        <v>14261.49</v>
      </c>
      <c r="AE43" s="434">
        <v>0</v>
      </c>
      <c r="AF43" s="434">
        <v>1565.36</v>
      </c>
      <c r="AG43" s="434">
        <v>74299.850000000006</v>
      </c>
      <c r="AH43" s="434">
        <v>49428.53</v>
      </c>
      <c r="AI43" s="434">
        <v>0</v>
      </c>
      <c r="AJ43" s="434">
        <v>0</v>
      </c>
      <c r="AK43" s="434">
        <v>0</v>
      </c>
      <c r="AL43" s="434">
        <v>42068.56</v>
      </c>
      <c r="AM43" s="434">
        <v>244459.23</v>
      </c>
      <c r="AN43" s="434">
        <v>3486471.52</v>
      </c>
      <c r="AO43" s="434">
        <v>0</v>
      </c>
      <c r="AP43" s="434">
        <v>2055426.73</v>
      </c>
      <c r="AQ43" s="434">
        <v>392957.3</v>
      </c>
      <c r="AR43" s="434">
        <v>279293.36</v>
      </c>
      <c r="AS43" s="434">
        <v>141015.44</v>
      </c>
      <c r="AT43" s="434">
        <v>373383.28</v>
      </c>
      <c r="AU43" s="434">
        <v>34492.21</v>
      </c>
      <c r="AV43" s="434">
        <v>8122.47</v>
      </c>
      <c r="AW43" s="434">
        <v>0</v>
      </c>
      <c r="AX43" s="434">
        <v>0</v>
      </c>
      <c r="AY43" s="434">
        <v>84095.19</v>
      </c>
      <c r="AZ43" s="434">
        <v>46506.96</v>
      </c>
      <c r="BA43" s="434">
        <v>14742.26</v>
      </c>
      <c r="BB43" s="434">
        <v>35222.449999999997</v>
      </c>
      <c r="BC43" s="434">
        <v>175369.9</v>
      </c>
      <c r="BD43" s="434">
        <v>13747.3</v>
      </c>
      <c r="BE43" s="434">
        <v>59692.45</v>
      </c>
      <c r="BF43" s="434">
        <v>266009.57</v>
      </c>
      <c r="BG43" s="434">
        <v>47092.25</v>
      </c>
      <c r="BH43" s="433">
        <v>0</v>
      </c>
      <c r="BI43" s="433">
        <v>0</v>
      </c>
      <c r="BJ43" s="433">
        <v>0</v>
      </c>
      <c r="BK43" s="433">
        <v>0</v>
      </c>
      <c r="BL43" s="433">
        <v>0</v>
      </c>
      <c r="BM43" s="433">
        <v>0</v>
      </c>
      <c r="BN43" s="434">
        <v>0</v>
      </c>
      <c r="BO43" s="434">
        <v>84148.41</v>
      </c>
      <c r="BP43" s="434">
        <v>23629.29</v>
      </c>
      <c r="BQ43" s="434">
        <v>77019.460000000006</v>
      </c>
      <c r="BR43" s="434">
        <v>254408.09</v>
      </c>
      <c r="BS43" s="434">
        <v>158588.26</v>
      </c>
      <c r="BT43" s="434">
        <v>307289.78000000003</v>
      </c>
      <c r="BU43" s="434">
        <v>86623.27</v>
      </c>
      <c r="BV43" s="434">
        <v>0</v>
      </c>
      <c r="BW43" s="497">
        <v>0</v>
      </c>
      <c r="BX43" s="498"/>
      <c r="BY43" s="434">
        <v>6234.75</v>
      </c>
      <c r="BZ43" s="434">
        <v>0</v>
      </c>
      <c r="CA43" s="434">
        <v>-796.15</v>
      </c>
      <c r="CB43" s="434">
        <v>14325.2</v>
      </c>
      <c r="CC43" s="434">
        <v>0</v>
      </c>
      <c r="CD43" s="434">
        <v>6234.75</v>
      </c>
      <c r="CE43" s="434">
        <v>6000</v>
      </c>
      <c r="CF43" s="434">
        <v>0</v>
      </c>
      <c r="CG43" s="434">
        <v>0</v>
      </c>
      <c r="CH43" s="434">
        <v>0</v>
      </c>
      <c r="CI43" s="434">
        <v>20560</v>
      </c>
      <c r="CJ43" s="433">
        <v>0</v>
      </c>
      <c r="CK43" s="433">
        <v>0</v>
      </c>
      <c r="CL43" s="433">
        <v>0</v>
      </c>
      <c r="CM43" s="433">
        <v>0</v>
      </c>
      <c r="CN43" s="434">
        <v>0</v>
      </c>
      <c r="CO43" s="434">
        <v>-1155970</v>
      </c>
      <c r="CP43" s="434">
        <v>4432</v>
      </c>
      <c r="CQ43" s="434">
        <v>0</v>
      </c>
      <c r="CR43" s="434">
        <v>0</v>
      </c>
      <c r="CS43" s="434">
        <v>0</v>
      </c>
      <c r="CT43" s="435">
        <f t="shared" si="1"/>
        <v>-1155970</v>
      </c>
      <c r="CU43" s="435">
        <f t="shared" si="2"/>
        <v>4432</v>
      </c>
    </row>
    <row r="44" spans="1:99" ht="15">
      <c r="A44" s="433">
        <v>302</v>
      </c>
      <c r="B44" s="433">
        <v>2078</v>
      </c>
      <c r="C44" s="433" t="s">
        <v>858</v>
      </c>
      <c r="D44" s="433" t="s">
        <v>568</v>
      </c>
      <c r="E44" s="433"/>
      <c r="F44" s="433" t="s">
        <v>831</v>
      </c>
      <c r="G44" s="433">
        <v>0</v>
      </c>
      <c r="H44" s="433">
        <v>1</v>
      </c>
      <c r="I44" s="433" t="s">
        <v>832</v>
      </c>
      <c r="J44" s="433" t="s">
        <v>833</v>
      </c>
      <c r="K44" s="433" t="s">
        <v>834</v>
      </c>
      <c r="L44" s="433" t="s">
        <v>835</v>
      </c>
      <c r="M44" s="433" t="s">
        <v>834</v>
      </c>
      <c r="N44" s="433" t="s">
        <v>836</v>
      </c>
      <c r="O44" s="433" t="s">
        <v>837</v>
      </c>
      <c r="P44" s="433" t="s">
        <v>837</v>
      </c>
      <c r="Q44" s="434">
        <v>-256243.17</v>
      </c>
      <c r="R44" s="434">
        <v>0</v>
      </c>
      <c r="S44" s="434">
        <f t="shared" si="0"/>
        <v>-256243.17</v>
      </c>
      <c r="T44" s="434">
        <v>1378</v>
      </c>
      <c r="U44" s="434">
        <v>1807042.92</v>
      </c>
      <c r="V44" s="434">
        <v>0</v>
      </c>
      <c r="W44" s="434">
        <v>65673.95</v>
      </c>
      <c r="X44" s="434">
        <v>0</v>
      </c>
      <c r="Y44" s="434">
        <v>24280</v>
      </c>
      <c r="Z44" s="434">
        <v>62552.78</v>
      </c>
      <c r="AA44" s="434">
        <v>138665.9</v>
      </c>
      <c r="AB44" s="434">
        <v>17201.849999999999</v>
      </c>
      <c r="AC44" s="434">
        <v>0</v>
      </c>
      <c r="AD44" s="434">
        <v>35111.56</v>
      </c>
      <c r="AE44" s="434">
        <v>0</v>
      </c>
      <c r="AF44" s="434">
        <v>1400</v>
      </c>
      <c r="AG44" s="434">
        <v>20939.53</v>
      </c>
      <c r="AH44" s="434">
        <v>233015.1</v>
      </c>
      <c r="AI44" s="434">
        <v>0</v>
      </c>
      <c r="AJ44" s="434">
        <v>0</v>
      </c>
      <c r="AK44" s="434">
        <v>0</v>
      </c>
      <c r="AL44" s="434">
        <v>5230.83</v>
      </c>
      <c r="AM44" s="434">
        <v>41026</v>
      </c>
      <c r="AN44" s="434">
        <v>1163642.6299999999</v>
      </c>
      <c r="AO44" s="434">
        <v>0</v>
      </c>
      <c r="AP44" s="434">
        <v>293666.90000000002</v>
      </c>
      <c r="AQ44" s="434">
        <v>35331.75</v>
      </c>
      <c r="AR44" s="434">
        <v>181693.57</v>
      </c>
      <c r="AS44" s="434">
        <v>0</v>
      </c>
      <c r="AT44" s="434">
        <v>37261.379999999997</v>
      </c>
      <c r="AU44" s="434">
        <v>5282.39</v>
      </c>
      <c r="AV44" s="434">
        <v>6578.72</v>
      </c>
      <c r="AW44" s="434">
        <v>4399.6099999999997</v>
      </c>
      <c r="AX44" s="434">
        <v>0</v>
      </c>
      <c r="AY44" s="434">
        <v>34230.47</v>
      </c>
      <c r="AZ44" s="434">
        <v>0</v>
      </c>
      <c r="BA44" s="434">
        <v>46705.56</v>
      </c>
      <c r="BB44" s="434">
        <v>2860.28</v>
      </c>
      <c r="BC44" s="434">
        <v>44516.87</v>
      </c>
      <c r="BD44" s="434">
        <v>23102.400000000001</v>
      </c>
      <c r="BE44" s="434">
        <v>72093.94</v>
      </c>
      <c r="BF44" s="434">
        <v>119712.43</v>
      </c>
      <c r="BG44" s="434">
        <v>8914.67</v>
      </c>
      <c r="BH44" s="433">
        <v>0</v>
      </c>
      <c r="BI44" s="433">
        <v>0</v>
      </c>
      <c r="BJ44" s="433">
        <v>0</v>
      </c>
      <c r="BK44" s="433">
        <v>0</v>
      </c>
      <c r="BL44" s="433">
        <v>0</v>
      </c>
      <c r="BM44" s="433">
        <v>0</v>
      </c>
      <c r="BN44" s="434">
        <v>0</v>
      </c>
      <c r="BO44" s="434">
        <v>16021.73</v>
      </c>
      <c r="BP44" s="434">
        <v>5656.84</v>
      </c>
      <c r="BQ44" s="434">
        <v>17991.45</v>
      </c>
      <c r="BR44" s="434">
        <v>127234.41</v>
      </c>
      <c r="BS44" s="434">
        <v>55569.88</v>
      </c>
      <c r="BT44" s="434">
        <v>73707.86</v>
      </c>
      <c r="BU44" s="434">
        <v>11032.51</v>
      </c>
      <c r="BV44" s="434">
        <v>0</v>
      </c>
      <c r="BW44" s="497">
        <v>0</v>
      </c>
      <c r="BX44" s="498"/>
      <c r="BY44" s="434">
        <v>0</v>
      </c>
      <c r="BZ44" s="434">
        <v>0</v>
      </c>
      <c r="CA44" s="434">
        <v>0</v>
      </c>
      <c r="CB44" s="434">
        <v>0</v>
      </c>
      <c r="CC44" s="434">
        <v>0</v>
      </c>
      <c r="CD44" s="434">
        <v>0</v>
      </c>
      <c r="CE44" s="434">
        <v>6000</v>
      </c>
      <c r="CF44" s="434">
        <v>0</v>
      </c>
      <c r="CG44" s="434">
        <v>0</v>
      </c>
      <c r="CH44" s="434">
        <v>0</v>
      </c>
      <c r="CI44" s="434">
        <v>0</v>
      </c>
      <c r="CJ44" s="433">
        <v>0</v>
      </c>
      <c r="CK44" s="433">
        <v>0</v>
      </c>
      <c r="CL44" s="433">
        <v>0</v>
      </c>
      <c r="CM44" s="433">
        <v>0</v>
      </c>
      <c r="CN44" s="434">
        <v>0</v>
      </c>
      <c r="CO44" s="434">
        <v>-191311</v>
      </c>
      <c r="CP44" s="434">
        <v>0</v>
      </c>
      <c r="CQ44" s="434">
        <v>1378</v>
      </c>
      <c r="CR44" s="434">
        <v>0</v>
      </c>
      <c r="CS44" s="434">
        <v>0</v>
      </c>
      <c r="CT44" s="435">
        <f t="shared" si="1"/>
        <v>-191311</v>
      </c>
      <c r="CU44" s="435">
        <f t="shared" si="2"/>
        <v>1378</v>
      </c>
    </row>
    <row r="45" spans="1:99" ht="15">
      <c r="A45" s="433">
        <v>302</v>
      </c>
      <c r="B45" s="433">
        <v>2079</v>
      </c>
      <c r="C45" s="433" t="s">
        <v>859</v>
      </c>
      <c r="D45" s="433" t="s">
        <v>568</v>
      </c>
      <c r="E45" s="433"/>
      <c r="F45" s="433" t="s">
        <v>831</v>
      </c>
      <c r="G45" s="433">
        <v>0</v>
      </c>
      <c r="H45" s="433">
        <v>0</v>
      </c>
      <c r="I45" s="433" t="s">
        <v>832</v>
      </c>
      <c r="J45" s="433" t="s">
        <v>833</v>
      </c>
      <c r="K45" s="433" t="s">
        <v>834</v>
      </c>
      <c r="L45" s="433" t="s">
        <v>835</v>
      </c>
      <c r="M45" s="433" t="s">
        <v>834</v>
      </c>
      <c r="N45" s="433" t="s">
        <v>836</v>
      </c>
      <c r="O45" s="433" t="s">
        <v>837</v>
      </c>
      <c r="P45" s="433" t="s">
        <v>837</v>
      </c>
      <c r="Q45" s="434">
        <v>11719.19</v>
      </c>
      <c r="R45" s="434">
        <v>0</v>
      </c>
      <c r="S45" s="434">
        <f t="shared" si="0"/>
        <v>11719.19</v>
      </c>
      <c r="T45" s="434">
        <v>0</v>
      </c>
      <c r="U45" s="434">
        <v>2324713.67</v>
      </c>
      <c r="V45" s="434">
        <v>0</v>
      </c>
      <c r="W45" s="434">
        <v>41305.51</v>
      </c>
      <c r="X45" s="434">
        <v>0</v>
      </c>
      <c r="Y45" s="434">
        <v>14800</v>
      </c>
      <c r="Z45" s="434">
        <v>3300</v>
      </c>
      <c r="AA45" s="434">
        <v>176967.3</v>
      </c>
      <c r="AB45" s="434">
        <v>0</v>
      </c>
      <c r="AC45" s="434">
        <v>0</v>
      </c>
      <c r="AD45" s="434">
        <v>0</v>
      </c>
      <c r="AE45" s="434">
        <v>0</v>
      </c>
      <c r="AF45" s="434">
        <v>0</v>
      </c>
      <c r="AG45" s="434">
        <v>5403.51</v>
      </c>
      <c r="AH45" s="434">
        <v>0</v>
      </c>
      <c r="AI45" s="434">
        <v>0</v>
      </c>
      <c r="AJ45" s="434">
        <v>0</v>
      </c>
      <c r="AK45" s="434">
        <v>0</v>
      </c>
      <c r="AL45" s="434">
        <v>1373.13</v>
      </c>
      <c r="AM45" s="434">
        <v>106688.53</v>
      </c>
      <c r="AN45" s="434">
        <v>1447343.74</v>
      </c>
      <c r="AO45" s="434">
        <v>0</v>
      </c>
      <c r="AP45" s="434">
        <v>190955.45</v>
      </c>
      <c r="AQ45" s="434">
        <v>60329.35</v>
      </c>
      <c r="AR45" s="434">
        <v>128022.35</v>
      </c>
      <c r="AS45" s="434">
        <v>0</v>
      </c>
      <c r="AT45" s="434">
        <v>22194.18</v>
      </c>
      <c r="AU45" s="434">
        <v>39330.480000000003</v>
      </c>
      <c r="AV45" s="434">
        <v>1128.5999999999999</v>
      </c>
      <c r="AW45" s="434">
        <v>687.24</v>
      </c>
      <c r="AX45" s="434">
        <v>0</v>
      </c>
      <c r="AY45" s="434">
        <v>40874.400000000001</v>
      </c>
      <c r="AZ45" s="434">
        <v>0</v>
      </c>
      <c r="BA45" s="434">
        <v>70421.63</v>
      </c>
      <c r="BB45" s="434">
        <v>5712.27</v>
      </c>
      <c r="BC45" s="434">
        <v>53079.21</v>
      </c>
      <c r="BD45" s="434">
        <v>34473.599999999999</v>
      </c>
      <c r="BE45" s="434">
        <v>22584.41</v>
      </c>
      <c r="BF45" s="434">
        <v>200725.16</v>
      </c>
      <c r="BG45" s="434">
        <v>22609.68</v>
      </c>
      <c r="BH45" s="433">
        <v>0</v>
      </c>
      <c r="BI45" s="433">
        <v>0</v>
      </c>
      <c r="BJ45" s="433">
        <v>0</v>
      </c>
      <c r="BK45" s="433">
        <v>0</v>
      </c>
      <c r="BL45" s="433">
        <v>0</v>
      </c>
      <c r="BM45" s="433">
        <v>0</v>
      </c>
      <c r="BN45" s="434">
        <v>0</v>
      </c>
      <c r="BO45" s="434">
        <v>23094.25</v>
      </c>
      <c r="BP45" s="434">
        <v>18178.46</v>
      </c>
      <c r="BQ45" s="434">
        <v>100870.34</v>
      </c>
      <c r="BR45" s="434">
        <v>37416.26</v>
      </c>
      <c r="BS45" s="434">
        <v>0</v>
      </c>
      <c r="BT45" s="434">
        <v>37104.97</v>
      </c>
      <c r="BU45" s="434">
        <v>0</v>
      </c>
      <c r="BV45" s="434">
        <v>45457.83</v>
      </c>
      <c r="BW45" s="497">
        <v>0</v>
      </c>
      <c r="BX45" s="498"/>
      <c r="BY45" s="434">
        <v>0</v>
      </c>
      <c r="BZ45" s="434">
        <v>0</v>
      </c>
      <c r="CA45" s="434">
        <v>0</v>
      </c>
      <c r="CB45" s="434">
        <v>0</v>
      </c>
      <c r="CC45" s="434">
        <v>0</v>
      </c>
      <c r="CD45" s="434">
        <v>0</v>
      </c>
      <c r="CE45" s="434">
        <v>6000</v>
      </c>
      <c r="CF45" s="434">
        <v>0</v>
      </c>
      <c r="CG45" s="434">
        <v>0</v>
      </c>
      <c r="CH45" s="434">
        <v>0</v>
      </c>
      <c r="CI45" s="434">
        <v>0</v>
      </c>
      <c r="CJ45" s="433">
        <v>0</v>
      </c>
      <c r="CK45" s="433">
        <v>0</v>
      </c>
      <c r="CL45" s="433">
        <v>0</v>
      </c>
      <c r="CM45" s="433">
        <v>0</v>
      </c>
      <c r="CN45" s="434">
        <v>0</v>
      </c>
      <c r="CO45" s="434">
        <v>83676.98</v>
      </c>
      <c r="CP45" s="434">
        <v>0</v>
      </c>
      <c r="CQ45" s="434">
        <v>0</v>
      </c>
      <c r="CR45" s="434">
        <v>0</v>
      </c>
      <c r="CS45" s="434">
        <v>0</v>
      </c>
      <c r="CT45" s="435">
        <f t="shared" si="1"/>
        <v>83676.98</v>
      </c>
      <c r="CU45" s="435">
        <f t="shared" si="2"/>
        <v>0</v>
      </c>
    </row>
    <row r="46" spans="1:99" s="439" customFormat="1" ht="15">
      <c r="A46" s="436">
        <v>302</v>
      </c>
      <c r="B46" s="436">
        <v>3300</v>
      </c>
      <c r="C46" s="436" t="s">
        <v>860</v>
      </c>
      <c r="D46" s="436" t="s">
        <v>568</v>
      </c>
      <c r="E46" s="436"/>
      <c r="F46" s="436" t="s">
        <v>831</v>
      </c>
      <c r="G46" s="436">
        <v>0</v>
      </c>
      <c r="H46" s="436">
        <v>0</v>
      </c>
      <c r="I46" s="436" t="s">
        <v>832</v>
      </c>
      <c r="J46" s="436" t="s">
        <v>833</v>
      </c>
      <c r="K46" s="436" t="s">
        <v>834</v>
      </c>
      <c r="L46" s="436" t="s">
        <v>835</v>
      </c>
      <c r="M46" s="436" t="s">
        <v>834</v>
      </c>
      <c r="N46" s="436" t="s">
        <v>836</v>
      </c>
      <c r="O46" s="436" t="s">
        <v>837</v>
      </c>
      <c r="P46" s="436" t="s">
        <v>837</v>
      </c>
      <c r="Q46" s="437">
        <v>120907.87</v>
      </c>
      <c r="R46" s="437">
        <v>0</v>
      </c>
      <c r="S46" s="437">
        <f t="shared" si="0"/>
        <v>120907.87</v>
      </c>
      <c r="T46" s="437">
        <v>0</v>
      </c>
      <c r="U46" s="437">
        <v>1156846.51</v>
      </c>
      <c r="V46" s="437">
        <v>0</v>
      </c>
      <c r="W46" s="437">
        <v>114252.07</v>
      </c>
      <c r="X46" s="437">
        <v>0</v>
      </c>
      <c r="Y46" s="437">
        <v>131720</v>
      </c>
      <c r="Z46" s="437">
        <v>4544.42</v>
      </c>
      <c r="AA46" s="437">
        <v>27997.83</v>
      </c>
      <c r="AB46" s="437">
        <v>0</v>
      </c>
      <c r="AC46" s="437">
        <v>15416.38</v>
      </c>
      <c r="AD46" s="437">
        <v>410.54</v>
      </c>
      <c r="AE46" s="437">
        <v>0</v>
      </c>
      <c r="AF46" s="437">
        <v>1507.2</v>
      </c>
      <c r="AG46" s="437">
        <v>11889.75</v>
      </c>
      <c r="AH46" s="437">
        <v>4731.92</v>
      </c>
      <c r="AI46" s="437">
        <v>0</v>
      </c>
      <c r="AJ46" s="437">
        <v>0</v>
      </c>
      <c r="AK46" s="437">
        <v>0</v>
      </c>
      <c r="AL46" s="437">
        <v>5256.25</v>
      </c>
      <c r="AM46" s="437">
        <v>36644</v>
      </c>
      <c r="AN46" s="437">
        <v>640957.51</v>
      </c>
      <c r="AO46" s="437">
        <v>0</v>
      </c>
      <c r="AP46" s="437">
        <v>170586.71</v>
      </c>
      <c r="AQ46" s="437">
        <v>42174.57</v>
      </c>
      <c r="AR46" s="437">
        <v>37108.99</v>
      </c>
      <c r="AS46" s="437">
        <v>0</v>
      </c>
      <c r="AT46" s="437">
        <v>10796.24</v>
      </c>
      <c r="AU46" s="437">
        <v>2457.94</v>
      </c>
      <c r="AV46" s="437">
        <v>1875.25</v>
      </c>
      <c r="AW46" s="437">
        <v>267.26</v>
      </c>
      <c r="AX46" s="437">
        <v>0</v>
      </c>
      <c r="AY46" s="437">
        <v>8662.33</v>
      </c>
      <c r="AZ46" s="437">
        <v>1498.61</v>
      </c>
      <c r="BA46" s="437">
        <v>27437.3</v>
      </c>
      <c r="BB46" s="437">
        <v>6145.93</v>
      </c>
      <c r="BC46" s="437">
        <v>22607.53</v>
      </c>
      <c r="BD46" s="437">
        <v>3681.6</v>
      </c>
      <c r="BE46" s="437">
        <v>6289.18</v>
      </c>
      <c r="BF46" s="437">
        <v>46668.97</v>
      </c>
      <c r="BG46" s="437">
        <v>5716.21</v>
      </c>
      <c r="BH46" s="436">
        <v>0</v>
      </c>
      <c r="BI46" s="436">
        <v>1857.26</v>
      </c>
      <c r="BJ46" s="436">
        <v>3638.25</v>
      </c>
      <c r="BK46" s="436">
        <v>27.09</v>
      </c>
      <c r="BL46" s="436">
        <v>1339.67</v>
      </c>
      <c r="BM46" s="436">
        <v>5856.96</v>
      </c>
      <c r="BN46" s="437">
        <v>0</v>
      </c>
      <c r="BO46" s="437">
        <v>2719.94</v>
      </c>
      <c r="BP46" s="437">
        <v>6583.29</v>
      </c>
      <c r="BQ46" s="437">
        <v>2048.61</v>
      </c>
      <c r="BR46" s="437">
        <v>71092.820000000007</v>
      </c>
      <c r="BS46" s="437">
        <v>9354.19</v>
      </c>
      <c r="BT46" s="437">
        <v>306395</v>
      </c>
      <c r="BU46" s="437">
        <v>24818.53</v>
      </c>
      <c r="BV46" s="437">
        <v>0</v>
      </c>
      <c r="BW46" s="499">
        <v>0</v>
      </c>
      <c r="BX46" s="500"/>
      <c r="BY46" s="437">
        <v>0</v>
      </c>
      <c r="BZ46" s="437">
        <v>0</v>
      </c>
      <c r="CA46" s="437">
        <v>0</v>
      </c>
      <c r="CB46" s="437">
        <v>0</v>
      </c>
      <c r="CC46" s="437">
        <v>0</v>
      </c>
      <c r="CD46" s="437">
        <v>0</v>
      </c>
      <c r="CE46" s="437">
        <v>6000</v>
      </c>
      <c r="CF46" s="437">
        <v>0</v>
      </c>
      <c r="CG46" s="437">
        <v>0</v>
      </c>
      <c r="CH46" s="437">
        <v>0</v>
      </c>
      <c r="CI46" s="437">
        <v>0</v>
      </c>
      <c r="CJ46" s="436">
        <v>0</v>
      </c>
      <c r="CK46" s="436">
        <v>0</v>
      </c>
      <c r="CL46" s="436">
        <v>0</v>
      </c>
      <c r="CM46" s="436">
        <v>0</v>
      </c>
      <c r="CN46" s="437">
        <v>18642</v>
      </c>
      <c r="CO46" s="437">
        <v>142819</v>
      </c>
      <c r="CP46" s="437">
        <v>0</v>
      </c>
      <c r="CQ46" s="437">
        <v>0</v>
      </c>
      <c r="CR46" s="437">
        <v>0</v>
      </c>
      <c r="CS46" s="437">
        <v>0</v>
      </c>
      <c r="CT46" s="438">
        <f t="shared" si="1"/>
        <v>161461</v>
      </c>
      <c r="CU46" s="435">
        <f t="shared" si="2"/>
        <v>0</v>
      </c>
    </row>
    <row r="47" spans="1:99" ht="15">
      <c r="A47" s="433">
        <v>302</v>
      </c>
      <c r="B47" s="433">
        <v>3302</v>
      </c>
      <c r="C47" s="433" t="s">
        <v>861</v>
      </c>
      <c r="D47" s="433" t="s">
        <v>568</v>
      </c>
      <c r="E47" s="433"/>
      <c r="F47" s="433" t="s">
        <v>831</v>
      </c>
      <c r="G47" s="433">
        <v>0</v>
      </c>
      <c r="H47" s="433">
        <v>0</v>
      </c>
      <c r="I47" s="433" t="s">
        <v>832</v>
      </c>
      <c r="J47" s="433" t="s">
        <v>833</v>
      </c>
      <c r="K47" s="433" t="s">
        <v>834</v>
      </c>
      <c r="L47" s="433" t="s">
        <v>835</v>
      </c>
      <c r="M47" s="433" t="s">
        <v>834</v>
      </c>
      <c r="N47" s="433" t="s">
        <v>836</v>
      </c>
      <c r="O47" s="433" t="s">
        <v>837</v>
      </c>
      <c r="P47" s="433" t="s">
        <v>837</v>
      </c>
      <c r="Q47" s="434">
        <v>347635.9</v>
      </c>
      <c r="R47" s="434">
        <v>0</v>
      </c>
      <c r="S47" s="434">
        <f t="shared" si="0"/>
        <v>347635.9</v>
      </c>
      <c r="T47" s="434">
        <v>0</v>
      </c>
      <c r="U47" s="434">
        <v>1228480.99</v>
      </c>
      <c r="V47" s="434">
        <v>0</v>
      </c>
      <c r="W47" s="434">
        <v>92551.98</v>
      </c>
      <c r="X47" s="434">
        <v>0</v>
      </c>
      <c r="Y47" s="434">
        <v>38790</v>
      </c>
      <c r="Z47" s="434">
        <v>0</v>
      </c>
      <c r="AA47" s="434">
        <v>57533.89</v>
      </c>
      <c r="AB47" s="434">
        <v>7003.39</v>
      </c>
      <c r="AC47" s="434">
        <v>55306.8</v>
      </c>
      <c r="AD47" s="434">
        <v>4942.3100000000004</v>
      </c>
      <c r="AE47" s="434">
        <v>400</v>
      </c>
      <c r="AF47" s="434">
        <v>3584</v>
      </c>
      <c r="AG47" s="434">
        <v>59414.5</v>
      </c>
      <c r="AH47" s="434">
        <v>18503.16</v>
      </c>
      <c r="AI47" s="434">
        <v>0</v>
      </c>
      <c r="AJ47" s="434">
        <v>0</v>
      </c>
      <c r="AK47" s="434">
        <v>0</v>
      </c>
      <c r="AL47" s="434">
        <v>2487.5</v>
      </c>
      <c r="AM47" s="434">
        <v>47987</v>
      </c>
      <c r="AN47" s="434">
        <v>836864.29</v>
      </c>
      <c r="AO47" s="434">
        <v>0</v>
      </c>
      <c r="AP47" s="434">
        <v>332805.65999999997</v>
      </c>
      <c r="AQ47" s="434">
        <v>44417.47</v>
      </c>
      <c r="AR47" s="434">
        <v>61543.55</v>
      </c>
      <c r="AS47" s="434">
        <v>0</v>
      </c>
      <c r="AT47" s="434">
        <v>39364.85</v>
      </c>
      <c r="AU47" s="434">
        <v>2174.92</v>
      </c>
      <c r="AV47" s="434">
        <v>3974.98</v>
      </c>
      <c r="AW47" s="434">
        <v>8423.59</v>
      </c>
      <c r="AX47" s="434">
        <v>0</v>
      </c>
      <c r="AY47" s="434">
        <v>15450.74</v>
      </c>
      <c r="AZ47" s="434">
        <v>2229.52</v>
      </c>
      <c r="BA47" s="434">
        <v>22002.639999999999</v>
      </c>
      <c r="BB47" s="434">
        <v>1655.46</v>
      </c>
      <c r="BC47" s="434">
        <v>26300.9</v>
      </c>
      <c r="BD47" s="434">
        <v>5652.34</v>
      </c>
      <c r="BE47" s="434">
        <v>2720.01</v>
      </c>
      <c r="BF47" s="434">
        <v>68385.820000000007</v>
      </c>
      <c r="BG47" s="434">
        <v>5184.8999999999996</v>
      </c>
      <c r="BH47" s="433">
        <v>0</v>
      </c>
      <c r="BI47" s="433">
        <v>12682.81</v>
      </c>
      <c r="BJ47" s="433">
        <v>7503.26</v>
      </c>
      <c r="BK47" s="433">
        <v>8313.9</v>
      </c>
      <c r="BL47" s="433">
        <v>1226.95</v>
      </c>
      <c r="BM47" s="433">
        <v>2766</v>
      </c>
      <c r="BN47" s="434">
        <v>0</v>
      </c>
      <c r="BO47" s="434">
        <v>377.69</v>
      </c>
      <c r="BP47" s="434">
        <v>10670.9</v>
      </c>
      <c r="BQ47" s="434">
        <v>11313.61</v>
      </c>
      <c r="BR47" s="434">
        <v>93248.22</v>
      </c>
      <c r="BS47" s="434">
        <v>0</v>
      </c>
      <c r="BT47" s="434">
        <v>17033.68</v>
      </c>
      <c r="BU47" s="434">
        <v>22880.76</v>
      </c>
      <c r="BV47" s="434">
        <v>0</v>
      </c>
      <c r="BW47" s="497">
        <v>0</v>
      </c>
      <c r="BX47" s="498"/>
      <c r="BY47" s="434">
        <v>0</v>
      </c>
      <c r="BZ47" s="434">
        <v>0</v>
      </c>
      <c r="CA47" s="434">
        <v>0</v>
      </c>
      <c r="CB47" s="434">
        <v>0</v>
      </c>
      <c r="CC47" s="434">
        <v>0</v>
      </c>
      <c r="CD47" s="434">
        <v>0</v>
      </c>
      <c r="CE47" s="434">
        <v>6000</v>
      </c>
      <c r="CF47" s="434">
        <v>0</v>
      </c>
      <c r="CG47" s="434">
        <v>0</v>
      </c>
      <c r="CH47" s="434">
        <v>0</v>
      </c>
      <c r="CI47" s="434">
        <v>0</v>
      </c>
      <c r="CJ47" s="433">
        <v>0</v>
      </c>
      <c r="CK47" s="433">
        <v>0</v>
      </c>
      <c r="CL47" s="433">
        <v>0</v>
      </c>
      <c r="CM47" s="433">
        <v>0</v>
      </c>
      <c r="CN47" s="434">
        <v>10753</v>
      </c>
      <c r="CO47" s="434">
        <v>286699</v>
      </c>
      <c r="CP47" s="434">
        <v>0</v>
      </c>
      <c r="CQ47" s="434">
        <v>0</v>
      </c>
      <c r="CR47" s="434">
        <v>0</v>
      </c>
      <c r="CS47" s="434">
        <v>0</v>
      </c>
      <c r="CT47" s="435">
        <f t="shared" si="1"/>
        <v>297452</v>
      </c>
      <c r="CU47" s="435">
        <f t="shared" si="2"/>
        <v>0</v>
      </c>
    </row>
    <row r="48" spans="1:99" ht="15">
      <c r="A48" s="433">
        <v>302</v>
      </c>
      <c r="B48" s="433">
        <v>3304</v>
      </c>
      <c r="C48" s="433" t="s">
        <v>862</v>
      </c>
      <c r="D48" s="433" t="s">
        <v>568</v>
      </c>
      <c r="E48" s="433"/>
      <c r="F48" s="433" t="s">
        <v>831</v>
      </c>
      <c r="G48" s="433">
        <v>0</v>
      </c>
      <c r="H48" s="433">
        <v>0</v>
      </c>
      <c r="I48" s="433" t="s">
        <v>832</v>
      </c>
      <c r="J48" s="433" t="s">
        <v>833</v>
      </c>
      <c r="K48" s="433" t="s">
        <v>834</v>
      </c>
      <c r="L48" s="433" t="s">
        <v>835</v>
      </c>
      <c r="M48" s="433" t="s">
        <v>834</v>
      </c>
      <c r="N48" s="433" t="s">
        <v>836</v>
      </c>
      <c r="O48" s="433" t="s">
        <v>837</v>
      </c>
      <c r="P48" s="433" t="s">
        <v>837</v>
      </c>
      <c r="Q48" s="434">
        <v>41237.660000000003</v>
      </c>
      <c r="R48" s="434">
        <v>0</v>
      </c>
      <c r="S48" s="434">
        <f t="shared" si="0"/>
        <v>41237.660000000003</v>
      </c>
      <c r="T48" s="434">
        <v>0</v>
      </c>
      <c r="U48" s="434">
        <v>1306198.1399999999</v>
      </c>
      <c r="V48" s="434">
        <v>0</v>
      </c>
      <c r="W48" s="434">
        <v>134138.07</v>
      </c>
      <c r="X48" s="434">
        <v>0</v>
      </c>
      <c r="Y48" s="434">
        <v>70650</v>
      </c>
      <c r="Z48" s="434">
        <v>30911.42</v>
      </c>
      <c r="AA48" s="434">
        <v>43716.78</v>
      </c>
      <c r="AB48" s="434">
        <v>2909</v>
      </c>
      <c r="AC48" s="434">
        <v>61231.7</v>
      </c>
      <c r="AD48" s="434">
        <v>936.25</v>
      </c>
      <c r="AE48" s="434">
        <v>0</v>
      </c>
      <c r="AF48" s="434">
        <v>0</v>
      </c>
      <c r="AG48" s="434">
        <v>22340.73</v>
      </c>
      <c r="AH48" s="434">
        <v>10548.24</v>
      </c>
      <c r="AI48" s="434">
        <v>0</v>
      </c>
      <c r="AJ48" s="434">
        <v>0</v>
      </c>
      <c r="AK48" s="434">
        <v>0</v>
      </c>
      <c r="AL48" s="434">
        <v>1523.75</v>
      </c>
      <c r="AM48" s="434">
        <v>46248</v>
      </c>
      <c r="AN48" s="434">
        <v>717890.91</v>
      </c>
      <c r="AO48" s="434">
        <v>15522.29</v>
      </c>
      <c r="AP48" s="434">
        <v>332818.87</v>
      </c>
      <c r="AQ48" s="434">
        <v>39532.53</v>
      </c>
      <c r="AR48" s="434">
        <v>65592.899999999994</v>
      </c>
      <c r="AS48" s="434">
        <v>0</v>
      </c>
      <c r="AT48" s="434">
        <v>39268.33</v>
      </c>
      <c r="AU48" s="434">
        <v>6525.49</v>
      </c>
      <c r="AV48" s="434">
        <v>8029.29</v>
      </c>
      <c r="AW48" s="434">
        <v>335.32</v>
      </c>
      <c r="AX48" s="434">
        <v>0</v>
      </c>
      <c r="AY48" s="434">
        <v>19283.3</v>
      </c>
      <c r="AZ48" s="434">
        <v>875</v>
      </c>
      <c r="BA48" s="434">
        <v>24367.87</v>
      </c>
      <c r="BB48" s="434">
        <v>2611.91</v>
      </c>
      <c r="BC48" s="434">
        <v>29918.42</v>
      </c>
      <c r="BD48" s="434">
        <v>4336.8</v>
      </c>
      <c r="BE48" s="434">
        <v>14036.52</v>
      </c>
      <c r="BF48" s="434">
        <v>50637.02</v>
      </c>
      <c r="BG48" s="434">
        <v>4368.75</v>
      </c>
      <c r="BH48" s="433">
        <v>0</v>
      </c>
      <c r="BI48" s="433">
        <v>759.5</v>
      </c>
      <c r="BJ48" s="433">
        <v>6723.54</v>
      </c>
      <c r="BK48" s="433">
        <v>245.85</v>
      </c>
      <c r="BL48" s="433">
        <v>387.98</v>
      </c>
      <c r="BM48" s="433">
        <v>7326</v>
      </c>
      <c r="BN48" s="434">
        <v>0</v>
      </c>
      <c r="BO48" s="434">
        <v>14632.65</v>
      </c>
      <c r="BP48" s="434">
        <v>8497.2800000000007</v>
      </c>
      <c r="BQ48" s="434">
        <v>5898.17</v>
      </c>
      <c r="BR48" s="434">
        <v>79341.67</v>
      </c>
      <c r="BS48" s="434">
        <v>66844.490000000005</v>
      </c>
      <c r="BT48" s="434">
        <v>62139.45</v>
      </c>
      <c r="BU48" s="434">
        <v>71186.64</v>
      </c>
      <c r="BV48" s="434">
        <v>0</v>
      </c>
      <c r="BW48" s="497">
        <v>0</v>
      </c>
      <c r="BX48" s="498"/>
      <c r="BY48" s="434">
        <v>7559</v>
      </c>
      <c r="BZ48" s="434">
        <v>0</v>
      </c>
      <c r="CA48" s="434">
        <v>0</v>
      </c>
      <c r="CB48" s="434">
        <v>0</v>
      </c>
      <c r="CC48" s="434">
        <v>0</v>
      </c>
      <c r="CD48" s="434">
        <v>7559.1</v>
      </c>
      <c r="CE48" s="434">
        <v>6000</v>
      </c>
      <c r="CF48" s="434">
        <v>0</v>
      </c>
      <c r="CG48" s="434">
        <v>0</v>
      </c>
      <c r="CH48" s="434">
        <v>0</v>
      </c>
      <c r="CI48" s="434">
        <v>0</v>
      </c>
      <c r="CJ48" s="433">
        <v>0</v>
      </c>
      <c r="CK48" s="433">
        <v>0</v>
      </c>
      <c r="CL48" s="433">
        <v>7559.1</v>
      </c>
      <c r="CM48" s="433">
        <v>0</v>
      </c>
      <c r="CN48" s="434">
        <v>0</v>
      </c>
      <c r="CO48" s="434">
        <v>65096</v>
      </c>
      <c r="CP48" s="434">
        <v>0</v>
      </c>
      <c r="CQ48" s="434">
        <v>0</v>
      </c>
      <c r="CR48" s="434">
        <v>0</v>
      </c>
      <c r="CS48" s="434">
        <v>0</v>
      </c>
      <c r="CT48" s="435">
        <f t="shared" si="1"/>
        <v>65096</v>
      </c>
      <c r="CU48" s="435">
        <f t="shared" si="2"/>
        <v>0</v>
      </c>
    </row>
    <row r="49" spans="1:99" ht="15">
      <c r="A49" s="433">
        <v>302</v>
      </c>
      <c r="B49" s="433">
        <v>3305</v>
      </c>
      <c r="C49" s="433" t="s">
        <v>863</v>
      </c>
      <c r="D49" s="433" t="s">
        <v>568</v>
      </c>
      <c r="E49" s="433"/>
      <c r="F49" s="433" t="s">
        <v>831</v>
      </c>
      <c r="G49" s="433">
        <v>0</v>
      </c>
      <c r="H49" s="433">
        <v>0</v>
      </c>
      <c r="I49" s="433" t="s">
        <v>832</v>
      </c>
      <c r="J49" s="433" t="s">
        <v>833</v>
      </c>
      <c r="K49" s="433" t="s">
        <v>834</v>
      </c>
      <c r="L49" s="433" t="s">
        <v>835</v>
      </c>
      <c r="M49" s="433" t="s">
        <v>834</v>
      </c>
      <c r="N49" s="433" t="s">
        <v>836</v>
      </c>
      <c r="O49" s="433" t="s">
        <v>837</v>
      </c>
      <c r="P49" s="433" t="s">
        <v>837</v>
      </c>
      <c r="Q49" s="434">
        <v>57475.88</v>
      </c>
      <c r="R49" s="434">
        <v>0</v>
      </c>
      <c r="S49" s="434">
        <f t="shared" si="0"/>
        <v>57475.88</v>
      </c>
      <c r="T49" s="434">
        <v>0</v>
      </c>
      <c r="U49" s="434">
        <v>882813.8</v>
      </c>
      <c r="V49" s="434">
        <v>0</v>
      </c>
      <c r="W49" s="434">
        <v>35285.29</v>
      </c>
      <c r="X49" s="434">
        <v>0</v>
      </c>
      <c r="Y49" s="434">
        <v>38090</v>
      </c>
      <c r="Z49" s="434">
        <v>0</v>
      </c>
      <c r="AA49" s="434">
        <v>90797.89</v>
      </c>
      <c r="AB49" s="434">
        <v>1950</v>
      </c>
      <c r="AC49" s="434">
        <v>15268.25</v>
      </c>
      <c r="AD49" s="434">
        <v>983.41</v>
      </c>
      <c r="AE49" s="434">
        <v>0</v>
      </c>
      <c r="AF49" s="434">
        <v>0</v>
      </c>
      <c r="AG49" s="434">
        <v>25048.560000000001</v>
      </c>
      <c r="AH49" s="434">
        <v>45117.43</v>
      </c>
      <c r="AI49" s="434">
        <v>0</v>
      </c>
      <c r="AJ49" s="434">
        <v>0</v>
      </c>
      <c r="AK49" s="434">
        <v>0</v>
      </c>
      <c r="AL49" s="434">
        <v>1880</v>
      </c>
      <c r="AM49" s="434">
        <v>36776</v>
      </c>
      <c r="AN49" s="434">
        <v>573324.29</v>
      </c>
      <c r="AO49" s="434">
        <v>0</v>
      </c>
      <c r="AP49" s="434">
        <v>153995.07999999999</v>
      </c>
      <c r="AQ49" s="434">
        <v>46554.83</v>
      </c>
      <c r="AR49" s="434">
        <v>43764.15</v>
      </c>
      <c r="AS49" s="434">
        <v>0</v>
      </c>
      <c r="AT49" s="434">
        <v>31907.45</v>
      </c>
      <c r="AU49" s="434">
        <v>4281.67</v>
      </c>
      <c r="AV49" s="434">
        <v>1506.32</v>
      </c>
      <c r="AW49" s="434">
        <v>247.34</v>
      </c>
      <c r="AX49" s="434">
        <v>0</v>
      </c>
      <c r="AY49" s="434">
        <v>48568.66</v>
      </c>
      <c r="AZ49" s="434">
        <v>0</v>
      </c>
      <c r="BA49" s="434">
        <v>628.65</v>
      </c>
      <c r="BB49" s="434">
        <v>1422.07</v>
      </c>
      <c r="BC49" s="434">
        <v>20573.490000000002</v>
      </c>
      <c r="BD49" s="434">
        <v>1904.64</v>
      </c>
      <c r="BE49" s="434">
        <v>6374.72</v>
      </c>
      <c r="BF49" s="434">
        <v>42842.28</v>
      </c>
      <c r="BG49" s="434">
        <v>3907.28</v>
      </c>
      <c r="BH49" s="433">
        <v>0</v>
      </c>
      <c r="BI49" s="433">
        <v>2169.7800000000002</v>
      </c>
      <c r="BJ49" s="433">
        <v>6304.46</v>
      </c>
      <c r="BK49" s="433">
        <v>0</v>
      </c>
      <c r="BL49" s="433">
        <v>0</v>
      </c>
      <c r="BM49" s="433">
        <v>5393</v>
      </c>
      <c r="BN49" s="434">
        <v>0</v>
      </c>
      <c r="BO49" s="434">
        <v>3217.8</v>
      </c>
      <c r="BP49" s="434">
        <v>3436.33</v>
      </c>
      <c r="BQ49" s="434">
        <v>4175.4399999999996</v>
      </c>
      <c r="BR49" s="434">
        <v>49441.83</v>
      </c>
      <c r="BS49" s="434">
        <v>0</v>
      </c>
      <c r="BT49" s="434">
        <v>30862.57</v>
      </c>
      <c r="BU49" s="434">
        <v>23971.38</v>
      </c>
      <c r="BV49" s="434">
        <v>0</v>
      </c>
      <c r="BW49" s="497">
        <v>0</v>
      </c>
      <c r="BX49" s="498"/>
      <c r="BY49" s="434">
        <v>0</v>
      </c>
      <c r="BZ49" s="434">
        <v>0</v>
      </c>
      <c r="CA49" s="434">
        <v>0</v>
      </c>
      <c r="CB49" s="434">
        <v>0</v>
      </c>
      <c r="CC49" s="434">
        <v>0</v>
      </c>
      <c r="CD49" s="434">
        <v>0</v>
      </c>
      <c r="CE49" s="434">
        <v>6000</v>
      </c>
      <c r="CF49" s="434">
        <v>0</v>
      </c>
      <c r="CG49" s="434">
        <v>0</v>
      </c>
      <c r="CH49" s="434">
        <v>0</v>
      </c>
      <c r="CI49" s="434">
        <v>0</v>
      </c>
      <c r="CJ49" s="433">
        <v>0</v>
      </c>
      <c r="CK49" s="433">
        <v>0</v>
      </c>
      <c r="CL49" s="433">
        <v>0</v>
      </c>
      <c r="CM49" s="433">
        <v>0</v>
      </c>
      <c r="CN49" s="434">
        <v>0</v>
      </c>
      <c r="CO49" s="434">
        <v>120711</v>
      </c>
      <c r="CP49" s="434">
        <v>0</v>
      </c>
      <c r="CQ49" s="434">
        <v>0</v>
      </c>
      <c r="CR49" s="434">
        <v>0</v>
      </c>
      <c r="CS49" s="434">
        <v>0</v>
      </c>
      <c r="CT49" s="435">
        <f t="shared" si="1"/>
        <v>120711</v>
      </c>
      <c r="CU49" s="435">
        <f t="shared" si="2"/>
        <v>0</v>
      </c>
    </row>
    <row r="50" spans="1:99" ht="30">
      <c r="A50" s="433">
        <v>302</v>
      </c>
      <c r="B50" s="433">
        <v>3307</v>
      </c>
      <c r="C50" s="433" t="s">
        <v>864</v>
      </c>
      <c r="D50" s="433" t="s">
        <v>568</v>
      </c>
      <c r="E50" s="433"/>
      <c r="F50" s="433" t="s">
        <v>831</v>
      </c>
      <c r="G50" s="433">
        <v>0</v>
      </c>
      <c r="H50" s="433">
        <v>0</v>
      </c>
      <c r="I50" s="433" t="s">
        <v>832</v>
      </c>
      <c r="J50" s="433" t="s">
        <v>833</v>
      </c>
      <c r="K50" s="433" t="s">
        <v>834</v>
      </c>
      <c r="L50" s="433" t="s">
        <v>835</v>
      </c>
      <c r="M50" s="433" t="s">
        <v>834</v>
      </c>
      <c r="N50" s="433" t="s">
        <v>836</v>
      </c>
      <c r="O50" s="433" t="s">
        <v>837</v>
      </c>
      <c r="P50" s="433" t="s">
        <v>837</v>
      </c>
      <c r="Q50" s="434">
        <v>165385.20000000001</v>
      </c>
      <c r="R50" s="434">
        <v>0</v>
      </c>
      <c r="S50" s="434">
        <f t="shared" si="0"/>
        <v>165385.20000000001</v>
      </c>
      <c r="T50" s="434">
        <v>0</v>
      </c>
      <c r="U50" s="434">
        <v>1339695.77</v>
      </c>
      <c r="V50" s="434">
        <v>0</v>
      </c>
      <c r="W50" s="434">
        <v>83314.27</v>
      </c>
      <c r="X50" s="434">
        <v>0</v>
      </c>
      <c r="Y50" s="434">
        <v>49150</v>
      </c>
      <c r="Z50" s="434">
        <v>0</v>
      </c>
      <c r="AA50" s="434">
        <v>55671.08</v>
      </c>
      <c r="AB50" s="434">
        <v>36999.839999999997</v>
      </c>
      <c r="AC50" s="434">
        <v>6192.61</v>
      </c>
      <c r="AD50" s="434">
        <v>1397.14</v>
      </c>
      <c r="AE50" s="434">
        <v>0</v>
      </c>
      <c r="AF50" s="434">
        <v>0</v>
      </c>
      <c r="AG50" s="434">
        <v>50354.76</v>
      </c>
      <c r="AH50" s="434">
        <v>7371.4</v>
      </c>
      <c r="AI50" s="434">
        <v>0</v>
      </c>
      <c r="AJ50" s="434">
        <v>0</v>
      </c>
      <c r="AK50" s="434">
        <v>0</v>
      </c>
      <c r="AL50" s="434">
        <v>2777.5</v>
      </c>
      <c r="AM50" s="434">
        <v>48351</v>
      </c>
      <c r="AN50" s="434">
        <v>610280.59</v>
      </c>
      <c r="AO50" s="434">
        <v>0</v>
      </c>
      <c r="AP50" s="434">
        <v>332678.37</v>
      </c>
      <c r="AQ50" s="434">
        <v>64467.5</v>
      </c>
      <c r="AR50" s="434">
        <v>67918.23</v>
      </c>
      <c r="AS50" s="434">
        <v>0</v>
      </c>
      <c r="AT50" s="434">
        <v>20559.18</v>
      </c>
      <c r="AU50" s="434">
        <v>683.02</v>
      </c>
      <c r="AV50" s="434">
        <v>2427.77</v>
      </c>
      <c r="AW50" s="434">
        <v>350.26</v>
      </c>
      <c r="AX50" s="434">
        <v>0</v>
      </c>
      <c r="AY50" s="434">
        <v>43183.47</v>
      </c>
      <c r="AZ50" s="434">
        <v>1687.52</v>
      </c>
      <c r="BA50" s="434">
        <v>11935.52</v>
      </c>
      <c r="BB50" s="434">
        <v>12040.83</v>
      </c>
      <c r="BC50" s="434">
        <v>42495.1</v>
      </c>
      <c r="BD50" s="434">
        <v>5024.87</v>
      </c>
      <c r="BE50" s="434">
        <v>7243.09</v>
      </c>
      <c r="BF50" s="434">
        <v>52294.42</v>
      </c>
      <c r="BG50" s="434">
        <v>8843.08</v>
      </c>
      <c r="BH50" s="433">
        <v>0</v>
      </c>
      <c r="BI50" s="433">
        <v>3738.99</v>
      </c>
      <c r="BJ50" s="433">
        <v>9435.7999999999993</v>
      </c>
      <c r="BK50" s="433">
        <v>2681.65</v>
      </c>
      <c r="BL50" s="433">
        <v>1297.1300000000001</v>
      </c>
      <c r="BM50" s="433">
        <v>8482</v>
      </c>
      <c r="BN50" s="434">
        <v>0</v>
      </c>
      <c r="BO50" s="434">
        <v>3084.5</v>
      </c>
      <c r="BP50" s="434">
        <v>9015.2900000000009</v>
      </c>
      <c r="BQ50" s="434">
        <v>1778.55</v>
      </c>
      <c r="BR50" s="434">
        <v>83715.710000000006</v>
      </c>
      <c r="BS50" s="434">
        <v>79945.31</v>
      </c>
      <c r="BT50" s="434">
        <v>100319.29</v>
      </c>
      <c r="BU50" s="434">
        <v>31680.1</v>
      </c>
      <c r="BV50" s="434">
        <v>0</v>
      </c>
      <c r="BW50" s="497">
        <v>0</v>
      </c>
      <c r="BX50" s="498"/>
      <c r="BY50" s="434">
        <v>0</v>
      </c>
      <c r="BZ50" s="434">
        <v>0</v>
      </c>
      <c r="CA50" s="434">
        <v>0</v>
      </c>
      <c r="CB50" s="434">
        <v>0</v>
      </c>
      <c r="CC50" s="434">
        <v>0</v>
      </c>
      <c r="CD50" s="434">
        <v>0</v>
      </c>
      <c r="CE50" s="434">
        <v>6000</v>
      </c>
      <c r="CF50" s="434">
        <v>0</v>
      </c>
      <c r="CG50" s="434">
        <v>0</v>
      </c>
      <c r="CH50" s="434">
        <v>0</v>
      </c>
      <c r="CI50" s="434">
        <v>0</v>
      </c>
      <c r="CJ50" s="433">
        <v>0</v>
      </c>
      <c r="CK50" s="433">
        <v>0</v>
      </c>
      <c r="CL50" s="433">
        <v>0</v>
      </c>
      <c r="CM50" s="433">
        <v>0</v>
      </c>
      <c r="CN50" s="434">
        <v>0</v>
      </c>
      <c r="CO50" s="434">
        <v>227373.43</v>
      </c>
      <c r="CP50" s="434">
        <v>0</v>
      </c>
      <c r="CQ50" s="434">
        <v>0</v>
      </c>
      <c r="CR50" s="434">
        <v>0</v>
      </c>
      <c r="CS50" s="434">
        <v>0</v>
      </c>
      <c r="CT50" s="435">
        <f t="shared" si="1"/>
        <v>227373.43</v>
      </c>
      <c r="CU50" s="435">
        <f t="shared" si="2"/>
        <v>0</v>
      </c>
    </row>
    <row r="51" spans="1:99" ht="30">
      <c r="A51" s="433">
        <v>302</v>
      </c>
      <c r="B51" s="433">
        <v>3309</v>
      </c>
      <c r="C51" s="433" t="s">
        <v>865</v>
      </c>
      <c r="D51" s="433" t="s">
        <v>568</v>
      </c>
      <c r="E51" s="433"/>
      <c r="F51" s="433" t="s">
        <v>831</v>
      </c>
      <c r="G51" s="433">
        <v>0</v>
      </c>
      <c r="H51" s="433">
        <v>0</v>
      </c>
      <c r="I51" s="433" t="s">
        <v>832</v>
      </c>
      <c r="J51" s="433" t="s">
        <v>833</v>
      </c>
      <c r="K51" s="433" t="s">
        <v>834</v>
      </c>
      <c r="L51" s="433" t="s">
        <v>835</v>
      </c>
      <c r="M51" s="433" t="s">
        <v>834</v>
      </c>
      <c r="N51" s="433" t="s">
        <v>836</v>
      </c>
      <c r="O51" s="433" t="s">
        <v>837</v>
      </c>
      <c r="P51" s="433" t="s">
        <v>837</v>
      </c>
      <c r="Q51" s="434">
        <v>155004.99</v>
      </c>
      <c r="R51" s="434">
        <v>0</v>
      </c>
      <c r="S51" s="434">
        <f t="shared" si="0"/>
        <v>155004.99</v>
      </c>
      <c r="T51" s="434">
        <v>0</v>
      </c>
      <c r="U51" s="434">
        <v>1285627.58</v>
      </c>
      <c r="V51" s="434">
        <v>0</v>
      </c>
      <c r="W51" s="434">
        <v>95203.96</v>
      </c>
      <c r="X51" s="434">
        <v>0</v>
      </c>
      <c r="Y51" s="434">
        <v>40270</v>
      </c>
      <c r="Z51" s="434">
        <v>10888.84</v>
      </c>
      <c r="AA51" s="434">
        <v>52418.48</v>
      </c>
      <c r="AB51" s="434">
        <v>12994</v>
      </c>
      <c r="AC51" s="434">
        <v>100629.21</v>
      </c>
      <c r="AD51" s="434">
        <v>4740.05</v>
      </c>
      <c r="AE51" s="434">
        <v>0</v>
      </c>
      <c r="AF51" s="434">
        <v>0</v>
      </c>
      <c r="AG51" s="434">
        <v>82735.12</v>
      </c>
      <c r="AH51" s="434">
        <v>52400.02</v>
      </c>
      <c r="AI51" s="434">
        <v>0</v>
      </c>
      <c r="AJ51" s="434">
        <v>0</v>
      </c>
      <c r="AK51" s="434">
        <v>0</v>
      </c>
      <c r="AL51" s="434">
        <v>943</v>
      </c>
      <c r="AM51" s="434">
        <v>53947</v>
      </c>
      <c r="AN51" s="434">
        <v>809681.94</v>
      </c>
      <c r="AO51" s="434">
        <v>0</v>
      </c>
      <c r="AP51" s="434">
        <v>267912.87</v>
      </c>
      <c r="AQ51" s="434">
        <v>21185.91</v>
      </c>
      <c r="AR51" s="434">
        <v>62343.06</v>
      </c>
      <c r="AS51" s="434">
        <v>0</v>
      </c>
      <c r="AT51" s="434">
        <v>48138.27</v>
      </c>
      <c r="AU51" s="434">
        <v>7040.65</v>
      </c>
      <c r="AV51" s="434">
        <v>7479.86</v>
      </c>
      <c r="AW51" s="434">
        <v>341.96</v>
      </c>
      <c r="AX51" s="434">
        <v>0</v>
      </c>
      <c r="AY51" s="434">
        <v>59700.84</v>
      </c>
      <c r="AZ51" s="434">
        <v>3718.25</v>
      </c>
      <c r="BA51" s="434">
        <v>25826.89</v>
      </c>
      <c r="BB51" s="434">
        <v>2276.58</v>
      </c>
      <c r="BC51" s="434">
        <v>27608.13</v>
      </c>
      <c r="BD51" s="434">
        <v>5694.43</v>
      </c>
      <c r="BE51" s="434">
        <v>8659.69</v>
      </c>
      <c r="BF51" s="434">
        <v>92345.98</v>
      </c>
      <c r="BG51" s="434">
        <v>4995</v>
      </c>
      <c r="BH51" s="433">
        <v>0</v>
      </c>
      <c r="BI51" s="433">
        <v>0</v>
      </c>
      <c r="BJ51" s="433">
        <v>10672.61</v>
      </c>
      <c r="BK51" s="433">
        <v>3348.8</v>
      </c>
      <c r="BL51" s="433">
        <v>435.76</v>
      </c>
      <c r="BM51" s="433">
        <v>5945</v>
      </c>
      <c r="BN51" s="434">
        <v>0</v>
      </c>
      <c r="BO51" s="434">
        <v>6254.96</v>
      </c>
      <c r="BP51" s="434">
        <v>8685.84</v>
      </c>
      <c r="BQ51" s="434">
        <v>8150.86</v>
      </c>
      <c r="BR51" s="434">
        <v>102145.7</v>
      </c>
      <c r="BS51" s="434">
        <v>9987.69</v>
      </c>
      <c r="BT51" s="434">
        <v>165819.70000000001</v>
      </c>
      <c r="BU51" s="434">
        <v>25152.02</v>
      </c>
      <c r="BV51" s="434">
        <v>0</v>
      </c>
      <c r="BW51" s="497">
        <v>0</v>
      </c>
      <c r="BX51" s="498"/>
      <c r="BY51" s="434">
        <v>0</v>
      </c>
      <c r="BZ51" s="434">
        <v>0</v>
      </c>
      <c r="CA51" s="434">
        <v>0</v>
      </c>
      <c r="CB51" s="434">
        <v>0</v>
      </c>
      <c r="CC51" s="434">
        <v>0</v>
      </c>
      <c r="CD51" s="434">
        <v>0</v>
      </c>
      <c r="CE51" s="434">
        <v>6000</v>
      </c>
      <c r="CF51" s="434">
        <v>0</v>
      </c>
      <c r="CG51" s="434">
        <v>0</v>
      </c>
      <c r="CH51" s="434">
        <v>0</v>
      </c>
      <c r="CI51" s="434">
        <v>0</v>
      </c>
      <c r="CJ51" s="433">
        <v>0</v>
      </c>
      <c r="CK51" s="433">
        <v>0</v>
      </c>
      <c r="CL51" s="433">
        <v>0</v>
      </c>
      <c r="CM51" s="433">
        <v>0</v>
      </c>
      <c r="CN51" s="434">
        <v>2587</v>
      </c>
      <c r="CO51" s="434">
        <v>143666</v>
      </c>
      <c r="CP51" s="434">
        <v>0</v>
      </c>
      <c r="CQ51" s="434">
        <v>0</v>
      </c>
      <c r="CR51" s="434">
        <v>0</v>
      </c>
      <c r="CS51" s="434">
        <v>0</v>
      </c>
      <c r="CT51" s="435">
        <f t="shared" si="1"/>
        <v>146253</v>
      </c>
      <c r="CU51" s="435">
        <f t="shared" si="2"/>
        <v>0</v>
      </c>
    </row>
    <row r="52" spans="1:99" ht="15">
      <c r="A52" s="433">
        <v>302</v>
      </c>
      <c r="B52" s="433">
        <v>3311</v>
      </c>
      <c r="C52" s="433" t="s">
        <v>866</v>
      </c>
      <c r="D52" s="433" t="s">
        <v>568</v>
      </c>
      <c r="E52" s="433"/>
      <c r="F52" s="433" t="s">
        <v>831</v>
      </c>
      <c r="G52" s="433">
        <v>0</v>
      </c>
      <c r="H52" s="433">
        <v>1</v>
      </c>
      <c r="I52" s="433" t="s">
        <v>832</v>
      </c>
      <c r="J52" s="433" t="s">
        <v>833</v>
      </c>
      <c r="K52" s="433" t="s">
        <v>834</v>
      </c>
      <c r="L52" s="433" t="s">
        <v>835</v>
      </c>
      <c r="M52" s="433" t="s">
        <v>834</v>
      </c>
      <c r="N52" s="433" t="s">
        <v>836</v>
      </c>
      <c r="O52" s="433" t="s">
        <v>837</v>
      </c>
      <c r="P52" s="433" t="s">
        <v>837</v>
      </c>
      <c r="Q52" s="434">
        <v>-22446.28</v>
      </c>
      <c r="R52" s="434">
        <v>0</v>
      </c>
      <c r="S52" s="434">
        <f t="shared" si="0"/>
        <v>-22446.28</v>
      </c>
      <c r="T52" s="434">
        <v>0</v>
      </c>
      <c r="U52" s="434">
        <v>2459731.17</v>
      </c>
      <c r="V52" s="434">
        <v>0</v>
      </c>
      <c r="W52" s="434">
        <v>72231.67</v>
      </c>
      <c r="X52" s="434">
        <v>0</v>
      </c>
      <c r="Y52" s="434">
        <v>95030</v>
      </c>
      <c r="Z52" s="434">
        <v>4574.03</v>
      </c>
      <c r="AA52" s="434">
        <v>117223.65</v>
      </c>
      <c r="AB52" s="434">
        <v>57336.77</v>
      </c>
      <c r="AC52" s="434">
        <v>2733.05</v>
      </c>
      <c r="AD52" s="434">
        <v>11523.55</v>
      </c>
      <c r="AE52" s="434">
        <v>0</v>
      </c>
      <c r="AF52" s="434">
        <v>0</v>
      </c>
      <c r="AG52" s="434">
        <v>86936.26</v>
      </c>
      <c r="AH52" s="434">
        <v>22560.799999999999</v>
      </c>
      <c r="AI52" s="434">
        <v>0</v>
      </c>
      <c r="AJ52" s="434">
        <v>0</v>
      </c>
      <c r="AK52" s="434">
        <v>0</v>
      </c>
      <c r="AL52" s="434">
        <v>6790</v>
      </c>
      <c r="AM52" s="434">
        <v>84102</v>
      </c>
      <c r="AN52" s="434">
        <v>1401099.75</v>
      </c>
      <c r="AO52" s="434">
        <v>0</v>
      </c>
      <c r="AP52" s="434">
        <v>556526.5</v>
      </c>
      <c r="AQ52" s="434">
        <v>43179.18</v>
      </c>
      <c r="AR52" s="434">
        <v>102176.01</v>
      </c>
      <c r="AS52" s="434">
        <v>0</v>
      </c>
      <c r="AT52" s="434">
        <v>36598.050000000003</v>
      </c>
      <c r="AU52" s="434">
        <v>10196.969999999999</v>
      </c>
      <c r="AV52" s="434">
        <v>5958.49</v>
      </c>
      <c r="AW52" s="434">
        <v>680.6</v>
      </c>
      <c r="AX52" s="434">
        <v>0</v>
      </c>
      <c r="AY52" s="434">
        <v>40532.85</v>
      </c>
      <c r="AZ52" s="434">
        <v>3480</v>
      </c>
      <c r="BA52" s="434">
        <v>67582.45</v>
      </c>
      <c r="BB52" s="434">
        <v>6438.58</v>
      </c>
      <c r="BC52" s="434">
        <v>50141.87</v>
      </c>
      <c r="BD52" s="434">
        <v>29111.040000000001</v>
      </c>
      <c r="BE52" s="434">
        <v>18477.259999999998</v>
      </c>
      <c r="BF52" s="434">
        <v>98697.5</v>
      </c>
      <c r="BG52" s="434">
        <v>8125.46</v>
      </c>
      <c r="BH52" s="433">
        <v>0</v>
      </c>
      <c r="BI52" s="433">
        <v>13771.56</v>
      </c>
      <c r="BJ52" s="433">
        <v>14199.34</v>
      </c>
      <c r="BK52" s="433">
        <v>1938.34</v>
      </c>
      <c r="BL52" s="433">
        <v>27.89</v>
      </c>
      <c r="BM52" s="433">
        <v>6450</v>
      </c>
      <c r="BN52" s="434">
        <v>0</v>
      </c>
      <c r="BO52" s="434">
        <v>5419.39</v>
      </c>
      <c r="BP52" s="434">
        <v>17389.900000000001</v>
      </c>
      <c r="BQ52" s="434">
        <v>2388.87</v>
      </c>
      <c r="BR52" s="434">
        <v>159710.54999999999</v>
      </c>
      <c r="BS52" s="434">
        <v>158337.56</v>
      </c>
      <c r="BT52" s="434">
        <v>160748.34</v>
      </c>
      <c r="BU52" s="434">
        <v>44467.86</v>
      </c>
      <c r="BV52" s="434">
        <v>867.51</v>
      </c>
      <c r="BW52" s="497">
        <v>0</v>
      </c>
      <c r="BX52" s="498"/>
      <c r="BY52" s="434">
        <v>8210</v>
      </c>
      <c r="BZ52" s="434">
        <v>0</v>
      </c>
      <c r="CA52" s="434">
        <v>0</v>
      </c>
      <c r="CB52" s="434">
        <v>0</v>
      </c>
      <c r="CC52" s="434">
        <v>0</v>
      </c>
      <c r="CD52" s="434">
        <v>8210</v>
      </c>
      <c r="CE52" s="434">
        <v>6000</v>
      </c>
      <c r="CF52" s="434">
        <v>0</v>
      </c>
      <c r="CG52" s="434">
        <v>0</v>
      </c>
      <c r="CH52" s="434">
        <v>0</v>
      </c>
      <c r="CI52" s="434">
        <v>0</v>
      </c>
      <c r="CJ52" s="433">
        <v>0</v>
      </c>
      <c r="CK52" s="433">
        <v>0</v>
      </c>
      <c r="CL52" s="433">
        <v>0</v>
      </c>
      <c r="CM52" s="433">
        <v>0</v>
      </c>
      <c r="CN52" s="434">
        <v>0</v>
      </c>
      <c r="CO52" s="434">
        <v>-74603</v>
      </c>
      <c r="CP52" s="434">
        <v>0</v>
      </c>
      <c r="CQ52" s="434">
        <v>8210</v>
      </c>
      <c r="CR52" s="434">
        <v>0</v>
      </c>
      <c r="CS52" s="434">
        <v>0</v>
      </c>
      <c r="CT52" s="435">
        <f t="shared" si="1"/>
        <v>-74603</v>
      </c>
      <c r="CU52" s="435">
        <f t="shared" si="2"/>
        <v>8210</v>
      </c>
    </row>
    <row r="53" spans="1:99" ht="30">
      <c r="A53" s="433">
        <v>302</v>
      </c>
      <c r="B53" s="433">
        <v>3312</v>
      </c>
      <c r="C53" s="433" t="s">
        <v>867</v>
      </c>
      <c r="D53" s="433" t="s">
        <v>568</v>
      </c>
      <c r="E53" s="433"/>
      <c r="F53" s="433" t="s">
        <v>831</v>
      </c>
      <c r="G53" s="433">
        <v>0</v>
      </c>
      <c r="H53" s="433">
        <v>0</v>
      </c>
      <c r="I53" s="433" t="s">
        <v>832</v>
      </c>
      <c r="J53" s="433" t="s">
        <v>833</v>
      </c>
      <c r="K53" s="433" t="s">
        <v>834</v>
      </c>
      <c r="L53" s="433" t="s">
        <v>835</v>
      </c>
      <c r="M53" s="433" t="s">
        <v>834</v>
      </c>
      <c r="N53" s="433" t="s">
        <v>836</v>
      </c>
      <c r="O53" s="433" t="s">
        <v>837</v>
      </c>
      <c r="P53" s="433" t="s">
        <v>837</v>
      </c>
      <c r="Q53" s="434">
        <v>129135.47</v>
      </c>
      <c r="R53" s="434">
        <v>0</v>
      </c>
      <c r="S53" s="434">
        <f t="shared" si="0"/>
        <v>129135.47</v>
      </c>
      <c r="T53" s="434">
        <v>0</v>
      </c>
      <c r="U53" s="434">
        <v>1170353.5900000001</v>
      </c>
      <c r="V53" s="434">
        <v>0</v>
      </c>
      <c r="W53" s="434">
        <v>84571.43</v>
      </c>
      <c r="X53" s="434">
        <v>0</v>
      </c>
      <c r="Y53" s="434">
        <v>45800</v>
      </c>
      <c r="Z53" s="434">
        <v>520</v>
      </c>
      <c r="AA53" s="434">
        <v>54999.45</v>
      </c>
      <c r="AB53" s="434">
        <v>0</v>
      </c>
      <c r="AC53" s="434">
        <v>17816.599999999999</v>
      </c>
      <c r="AD53" s="434">
        <v>2093.46</v>
      </c>
      <c r="AE53" s="434">
        <v>1591.2</v>
      </c>
      <c r="AF53" s="434">
        <v>5055</v>
      </c>
      <c r="AG53" s="434">
        <v>41597.360000000001</v>
      </c>
      <c r="AH53" s="434">
        <v>38224.870000000003</v>
      </c>
      <c r="AI53" s="434">
        <v>0</v>
      </c>
      <c r="AJ53" s="434">
        <v>0</v>
      </c>
      <c r="AK53" s="434">
        <v>0</v>
      </c>
      <c r="AL53" s="434">
        <v>1055</v>
      </c>
      <c r="AM53" s="434">
        <v>54489</v>
      </c>
      <c r="AN53" s="434">
        <v>735978.21</v>
      </c>
      <c r="AO53" s="434">
        <v>0</v>
      </c>
      <c r="AP53" s="434">
        <v>384331.32</v>
      </c>
      <c r="AQ53" s="434">
        <v>39383.24</v>
      </c>
      <c r="AR53" s="434">
        <v>64703.23</v>
      </c>
      <c r="AS53" s="434">
        <v>0</v>
      </c>
      <c r="AT53" s="434">
        <v>5794.49</v>
      </c>
      <c r="AU53" s="434">
        <v>1689.7</v>
      </c>
      <c r="AV53" s="434">
        <v>0</v>
      </c>
      <c r="AW53" s="434">
        <v>346.94</v>
      </c>
      <c r="AX53" s="434">
        <v>8211.84</v>
      </c>
      <c r="AY53" s="434">
        <v>2718.39</v>
      </c>
      <c r="AZ53" s="434">
        <v>240.24</v>
      </c>
      <c r="BA53" s="434">
        <v>21223.84</v>
      </c>
      <c r="BB53" s="434">
        <v>0</v>
      </c>
      <c r="BC53" s="434">
        <v>15865.49</v>
      </c>
      <c r="BD53" s="434">
        <v>4336.8</v>
      </c>
      <c r="BE53" s="434">
        <v>8225.68</v>
      </c>
      <c r="BF53" s="434">
        <v>102105.71</v>
      </c>
      <c r="BG53" s="434">
        <v>5162.1899999999996</v>
      </c>
      <c r="BH53" s="433">
        <v>0</v>
      </c>
      <c r="BI53" s="433">
        <v>2308.61</v>
      </c>
      <c r="BJ53" s="433">
        <v>10182.200000000001</v>
      </c>
      <c r="BK53" s="433">
        <v>763.66</v>
      </c>
      <c r="BL53" s="433">
        <v>155.56</v>
      </c>
      <c r="BM53" s="433">
        <v>10450</v>
      </c>
      <c r="BN53" s="434">
        <v>0</v>
      </c>
      <c r="BO53" s="434">
        <v>589.92999999999995</v>
      </c>
      <c r="BP53" s="434">
        <v>8546.01</v>
      </c>
      <c r="BQ53" s="434">
        <v>917.95</v>
      </c>
      <c r="BR53" s="434">
        <v>89508.57</v>
      </c>
      <c r="BS53" s="434">
        <v>0</v>
      </c>
      <c r="BT53" s="434">
        <v>31822.89</v>
      </c>
      <c r="BU53" s="434">
        <v>23663.74</v>
      </c>
      <c r="BV53" s="434">
        <v>0</v>
      </c>
      <c r="BW53" s="497">
        <v>0</v>
      </c>
      <c r="BX53" s="498"/>
      <c r="BY53" s="434">
        <v>0</v>
      </c>
      <c r="BZ53" s="434">
        <v>0</v>
      </c>
      <c r="CA53" s="434">
        <v>0</v>
      </c>
      <c r="CB53" s="434">
        <v>0</v>
      </c>
      <c r="CC53" s="434">
        <v>0</v>
      </c>
      <c r="CD53" s="434">
        <v>0</v>
      </c>
      <c r="CE53" s="434">
        <v>6000</v>
      </c>
      <c r="CF53" s="434">
        <v>0</v>
      </c>
      <c r="CG53" s="434">
        <v>0</v>
      </c>
      <c r="CH53" s="434">
        <v>0</v>
      </c>
      <c r="CI53" s="434">
        <v>0</v>
      </c>
      <c r="CJ53" s="433">
        <v>0</v>
      </c>
      <c r="CK53" s="433">
        <v>0</v>
      </c>
      <c r="CL53" s="433">
        <v>0</v>
      </c>
      <c r="CM53" s="433">
        <v>0</v>
      </c>
      <c r="CN53" s="434">
        <v>0</v>
      </c>
      <c r="CO53" s="434">
        <v>68076</v>
      </c>
      <c r="CP53" s="434">
        <v>0</v>
      </c>
      <c r="CQ53" s="434">
        <v>0</v>
      </c>
      <c r="CR53" s="434">
        <v>0</v>
      </c>
      <c r="CS53" s="434">
        <v>0</v>
      </c>
      <c r="CT53" s="435">
        <f t="shared" si="1"/>
        <v>68076</v>
      </c>
      <c r="CU53" s="435">
        <f t="shared" si="2"/>
        <v>0</v>
      </c>
    </row>
    <row r="54" spans="1:99" ht="15">
      <c r="A54" s="433">
        <v>302</v>
      </c>
      <c r="B54" s="433">
        <v>3313</v>
      </c>
      <c r="C54" s="433" t="s">
        <v>868</v>
      </c>
      <c r="D54" s="433" t="s">
        <v>568</v>
      </c>
      <c r="E54" s="433"/>
      <c r="F54" s="433" t="s">
        <v>831</v>
      </c>
      <c r="G54" s="433">
        <v>0</v>
      </c>
      <c r="H54" s="433">
        <v>0</v>
      </c>
      <c r="I54" s="433" t="s">
        <v>832</v>
      </c>
      <c r="J54" s="433" t="s">
        <v>833</v>
      </c>
      <c r="K54" s="433" t="s">
        <v>834</v>
      </c>
      <c r="L54" s="433" t="s">
        <v>835</v>
      </c>
      <c r="M54" s="433" t="s">
        <v>834</v>
      </c>
      <c r="N54" s="433" t="s">
        <v>836</v>
      </c>
      <c r="O54" s="433" t="s">
        <v>837</v>
      </c>
      <c r="P54" s="433" t="s">
        <v>837</v>
      </c>
      <c r="Q54" s="434">
        <v>181780.9</v>
      </c>
      <c r="R54" s="434">
        <v>0</v>
      </c>
      <c r="S54" s="434">
        <f t="shared" si="0"/>
        <v>181780.9</v>
      </c>
      <c r="T54" s="434">
        <v>0</v>
      </c>
      <c r="U54" s="434">
        <v>1364537.95</v>
      </c>
      <c r="V54" s="434">
        <v>0</v>
      </c>
      <c r="W54" s="434">
        <v>117194.4</v>
      </c>
      <c r="X54" s="434">
        <v>0</v>
      </c>
      <c r="Y54" s="434">
        <v>77660</v>
      </c>
      <c r="Z54" s="434">
        <v>5400</v>
      </c>
      <c r="AA54" s="434">
        <v>39698.410000000003</v>
      </c>
      <c r="AB54" s="434">
        <v>1407.12</v>
      </c>
      <c r="AC54" s="434">
        <v>16054.75</v>
      </c>
      <c r="AD54" s="434">
        <v>105.03</v>
      </c>
      <c r="AE54" s="434">
        <v>0</v>
      </c>
      <c r="AF54" s="434">
        <v>0</v>
      </c>
      <c r="AG54" s="434">
        <v>17498.400000000001</v>
      </c>
      <c r="AH54" s="434">
        <v>10504.44</v>
      </c>
      <c r="AI54" s="434">
        <v>0</v>
      </c>
      <c r="AJ54" s="434">
        <v>0</v>
      </c>
      <c r="AK54" s="434">
        <v>0</v>
      </c>
      <c r="AL54" s="434">
        <v>1749.38</v>
      </c>
      <c r="AM54" s="434">
        <v>46996</v>
      </c>
      <c r="AN54" s="434">
        <v>681399.7</v>
      </c>
      <c r="AO54" s="434">
        <v>30285.19</v>
      </c>
      <c r="AP54" s="434">
        <v>422758.54</v>
      </c>
      <c r="AQ54" s="434">
        <v>44267.92</v>
      </c>
      <c r="AR54" s="434">
        <v>68381.279999999999</v>
      </c>
      <c r="AS54" s="434">
        <v>0</v>
      </c>
      <c r="AT54" s="434">
        <v>13873.7</v>
      </c>
      <c r="AU54" s="434">
        <v>6555.77</v>
      </c>
      <c r="AV54" s="434">
        <v>3239.85</v>
      </c>
      <c r="AW54" s="434">
        <v>8431.44</v>
      </c>
      <c r="AX54" s="434">
        <v>0</v>
      </c>
      <c r="AY54" s="434">
        <v>35479.31</v>
      </c>
      <c r="AZ54" s="434">
        <v>1600.82</v>
      </c>
      <c r="BA54" s="434">
        <v>24478.73</v>
      </c>
      <c r="BB54" s="434">
        <v>2849.28</v>
      </c>
      <c r="BC54" s="434">
        <v>30214.22</v>
      </c>
      <c r="BD54" s="434">
        <v>5699.7</v>
      </c>
      <c r="BE54" s="434">
        <v>8359.43</v>
      </c>
      <c r="BF54" s="434">
        <v>48062.559999999998</v>
      </c>
      <c r="BG54" s="434">
        <v>0</v>
      </c>
      <c r="BH54" s="433">
        <v>4447.6899999999996</v>
      </c>
      <c r="BI54" s="433">
        <v>50</v>
      </c>
      <c r="BJ54" s="433">
        <v>1543.74</v>
      </c>
      <c r="BK54" s="433">
        <v>0</v>
      </c>
      <c r="BL54" s="433">
        <v>4064.09</v>
      </c>
      <c r="BM54" s="433">
        <v>3120</v>
      </c>
      <c r="BN54" s="434">
        <v>0</v>
      </c>
      <c r="BO54" s="434">
        <v>6870.35</v>
      </c>
      <c r="BP54" s="434">
        <v>8232.2800000000007</v>
      </c>
      <c r="BQ54" s="434">
        <v>5824.06</v>
      </c>
      <c r="BR54" s="434">
        <v>77832.399999999994</v>
      </c>
      <c r="BS54" s="434">
        <v>17105.93</v>
      </c>
      <c r="BT54" s="434">
        <v>123149.23</v>
      </c>
      <c r="BU54" s="434">
        <v>31708.57</v>
      </c>
      <c r="BV54" s="434">
        <v>0</v>
      </c>
      <c r="BW54" s="497">
        <v>0</v>
      </c>
      <c r="BX54" s="498"/>
      <c r="BY54" s="434">
        <v>0</v>
      </c>
      <c r="BZ54" s="434">
        <v>0</v>
      </c>
      <c r="CA54" s="434">
        <v>0</v>
      </c>
      <c r="CB54" s="434">
        <v>0</v>
      </c>
      <c r="CC54" s="434">
        <v>0</v>
      </c>
      <c r="CD54" s="434">
        <v>0</v>
      </c>
      <c r="CE54" s="434">
        <v>6000</v>
      </c>
      <c r="CF54" s="434">
        <v>0</v>
      </c>
      <c r="CG54" s="434">
        <v>0</v>
      </c>
      <c r="CH54" s="434">
        <v>0</v>
      </c>
      <c r="CI54" s="434">
        <v>0</v>
      </c>
      <c r="CJ54" s="433">
        <v>0</v>
      </c>
      <c r="CK54" s="433">
        <v>0</v>
      </c>
      <c r="CL54" s="433">
        <v>0</v>
      </c>
      <c r="CM54" s="433">
        <v>0</v>
      </c>
      <c r="CN54" s="434">
        <v>4391</v>
      </c>
      <c r="CO54" s="434">
        <v>156310</v>
      </c>
      <c r="CP54" s="434">
        <v>0</v>
      </c>
      <c r="CQ54" s="434">
        <v>0</v>
      </c>
      <c r="CR54" s="434">
        <v>0</v>
      </c>
      <c r="CS54" s="434">
        <v>0</v>
      </c>
      <c r="CT54" s="435">
        <f t="shared" si="1"/>
        <v>160701</v>
      </c>
      <c r="CU54" s="435">
        <f t="shared" si="2"/>
        <v>0</v>
      </c>
    </row>
    <row r="55" spans="1:99" ht="15">
      <c r="A55" s="433">
        <v>302</v>
      </c>
      <c r="B55" s="433">
        <v>3314</v>
      </c>
      <c r="C55" s="433" t="s">
        <v>869</v>
      </c>
      <c r="D55" s="433" t="s">
        <v>568</v>
      </c>
      <c r="E55" s="433"/>
      <c r="F55" s="433" t="s">
        <v>831</v>
      </c>
      <c r="G55" s="433">
        <v>0</v>
      </c>
      <c r="H55" s="433">
        <v>0</v>
      </c>
      <c r="I55" s="433" t="s">
        <v>832</v>
      </c>
      <c r="J55" s="433" t="s">
        <v>833</v>
      </c>
      <c r="K55" s="433" t="s">
        <v>834</v>
      </c>
      <c r="L55" s="433" t="s">
        <v>835</v>
      </c>
      <c r="M55" s="433" t="s">
        <v>834</v>
      </c>
      <c r="N55" s="433" t="s">
        <v>836</v>
      </c>
      <c r="O55" s="433" t="s">
        <v>837</v>
      </c>
      <c r="P55" s="433" t="s">
        <v>837</v>
      </c>
      <c r="Q55" s="434">
        <v>36396.1</v>
      </c>
      <c r="R55" s="434">
        <v>0</v>
      </c>
      <c r="S55" s="434">
        <f t="shared" si="0"/>
        <v>36396.1</v>
      </c>
      <c r="T55" s="434">
        <v>0</v>
      </c>
      <c r="U55" s="434">
        <v>1173354.1599999999</v>
      </c>
      <c r="V55" s="434">
        <v>0</v>
      </c>
      <c r="W55" s="434">
        <v>108560.87</v>
      </c>
      <c r="X55" s="434">
        <v>0</v>
      </c>
      <c r="Y55" s="434">
        <v>64730</v>
      </c>
      <c r="Z55" s="434">
        <v>6459.23</v>
      </c>
      <c r="AA55" s="434">
        <v>151892.03</v>
      </c>
      <c r="AB55" s="434">
        <v>0</v>
      </c>
      <c r="AC55" s="434">
        <v>41475.269999999997</v>
      </c>
      <c r="AD55" s="434">
        <v>934.82</v>
      </c>
      <c r="AE55" s="434">
        <v>0</v>
      </c>
      <c r="AF55" s="434">
        <v>8736.84</v>
      </c>
      <c r="AG55" s="434">
        <v>21109.55</v>
      </c>
      <c r="AH55" s="434">
        <v>35821.910000000003</v>
      </c>
      <c r="AI55" s="434">
        <v>0</v>
      </c>
      <c r="AJ55" s="434">
        <v>0</v>
      </c>
      <c r="AK55" s="434">
        <v>0</v>
      </c>
      <c r="AL55" s="434">
        <v>4186.25</v>
      </c>
      <c r="AM55" s="434">
        <v>50558</v>
      </c>
      <c r="AN55" s="434">
        <v>755041.46</v>
      </c>
      <c r="AO55" s="434">
        <v>0</v>
      </c>
      <c r="AP55" s="434">
        <v>263851.99</v>
      </c>
      <c r="AQ55" s="434">
        <v>47538.37</v>
      </c>
      <c r="AR55" s="434">
        <v>58992.13</v>
      </c>
      <c r="AS55" s="434">
        <v>0</v>
      </c>
      <c r="AT55" s="434">
        <v>67958.92</v>
      </c>
      <c r="AU55" s="434">
        <v>6534.03</v>
      </c>
      <c r="AV55" s="434">
        <v>2567.98</v>
      </c>
      <c r="AW55" s="434">
        <v>341.96</v>
      </c>
      <c r="AX55" s="434">
        <v>0</v>
      </c>
      <c r="AY55" s="434">
        <v>22342.39</v>
      </c>
      <c r="AZ55" s="434">
        <v>322.27999999999997</v>
      </c>
      <c r="BA55" s="434">
        <v>4825.78</v>
      </c>
      <c r="BB55" s="434">
        <v>4143.84</v>
      </c>
      <c r="BC55" s="434">
        <v>27138.41</v>
      </c>
      <c r="BD55" s="434">
        <v>3681.6</v>
      </c>
      <c r="BE55" s="434">
        <v>9428.74</v>
      </c>
      <c r="BF55" s="434">
        <v>71054.89</v>
      </c>
      <c r="BG55" s="434">
        <v>4515.6400000000003</v>
      </c>
      <c r="BH55" s="433">
        <v>0</v>
      </c>
      <c r="BI55" s="433">
        <v>5908.45</v>
      </c>
      <c r="BJ55" s="433">
        <v>6838.27</v>
      </c>
      <c r="BK55" s="433">
        <v>3561.25</v>
      </c>
      <c r="BL55" s="433">
        <v>2873.42</v>
      </c>
      <c r="BM55" s="433">
        <v>8361</v>
      </c>
      <c r="BN55" s="434">
        <v>0</v>
      </c>
      <c r="BO55" s="434">
        <v>5774.15</v>
      </c>
      <c r="BP55" s="434">
        <v>8415.35</v>
      </c>
      <c r="BQ55" s="434">
        <v>11530.01</v>
      </c>
      <c r="BR55" s="434">
        <v>94454.43</v>
      </c>
      <c r="BS55" s="434">
        <v>1051.6600000000001</v>
      </c>
      <c r="BT55" s="434">
        <v>112408.71</v>
      </c>
      <c r="BU55" s="434">
        <v>31225.919999999998</v>
      </c>
      <c r="BV55" s="434">
        <v>0</v>
      </c>
      <c r="BW55" s="497">
        <v>0</v>
      </c>
      <c r="BX55" s="498"/>
      <c r="BY55" s="434">
        <v>0</v>
      </c>
      <c r="BZ55" s="434">
        <v>0</v>
      </c>
      <c r="CA55" s="434">
        <v>0</v>
      </c>
      <c r="CB55" s="434">
        <v>0</v>
      </c>
      <c r="CC55" s="434">
        <v>0</v>
      </c>
      <c r="CD55" s="434">
        <v>0</v>
      </c>
      <c r="CE55" s="434">
        <v>6000</v>
      </c>
      <c r="CF55" s="434">
        <v>0</v>
      </c>
      <c r="CG55" s="434">
        <v>0</v>
      </c>
      <c r="CH55" s="434">
        <v>0</v>
      </c>
      <c r="CI55" s="434">
        <v>0</v>
      </c>
      <c r="CJ55" s="433">
        <v>0</v>
      </c>
      <c r="CK55" s="433">
        <v>0</v>
      </c>
      <c r="CL55" s="433">
        <v>0</v>
      </c>
      <c r="CM55" s="433">
        <v>0</v>
      </c>
      <c r="CN55" s="434">
        <v>0</v>
      </c>
      <c r="CO55" s="434">
        <v>61532</v>
      </c>
      <c r="CP55" s="434">
        <v>0</v>
      </c>
      <c r="CQ55" s="434">
        <v>0</v>
      </c>
      <c r="CR55" s="434">
        <v>0</v>
      </c>
      <c r="CS55" s="434">
        <v>0</v>
      </c>
      <c r="CT55" s="435">
        <f t="shared" si="1"/>
        <v>61532</v>
      </c>
      <c r="CU55" s="435">
        <f t="shared" si="2"/>
        <v>0</v>
      </c>
    </row>
    <row r="56" spans="1:99" ht="30">
      <c r="A56" s="433">
        <v>302</v>
      </c>
      <c r="B56" s="433">
        <v>3315</v>
      </c>
      <c r="C56" s="433" t="s">
        <v>870</v>
      </c>
      <c r="D56" s="433" t="s">
        <v>568</v>
      </c>
      <c r="E56" s="433"/>
      <c r="F56" s="433" t="s">
        <v>831</v>
      </c>
      <c r="G56" s="433">
        <v>0</v>
      </c>
      <c r="H56" s="433">
        <v>0</v>
      </c>
      <c r="I56" s="433" t="s">
        <v>832</v>
      </c>
      <c r="J56" s="433" t="s">
        <v>833</v>
      </c>
      <c r="K56" s="433" t="s">
        <v>834</v>
      </c>
      <c r="L56" s="433" t="s">
        <v>835</v>
      </c>
      <c r="M56" s="433" t="s">
        <v>834</v>
      </c>
      <c r="N56" s="433" t="s">
        <v>836</v>
      </c>
      <c r="O56" s="433" t="s">
        <v>837</v>
      </c>
      <c r="P56" s="433" t="s">
        <v>837</v>
      </c>
      <c r="Q56" s="434">
        <v>102311.72</v>
      </c>
      <c r="R56" s="434">
        <v>0</v>
      </c>
      <c r="S56" s="434">
        <f t="shared" si="0"/>
        <v>102311.72</v>
      </c>
      <c r="T56" s="434">
        <v>0</v>
      </c>
      <c r="U56" s="434">
        <v>1126791.3500000001</v>
      </c>
      <c r="V56" s="434">
        <v>0</v>
      </c>
      <c r="W56" s="434">
        <v>27454.05</v>
      </c>
      <c r="X56" s="434">
        <v>0</v>
      </c>
      <c r="Y56" s="434">
        <v>17370</v>
      </c>
      <c r="Z56" s="434">
        <v>196.97</v>
      </c>
      <c r="AA56" s="434">
        <v>61282.36</v>
      </c>
      <c r="AB56" s="434">
        <v>91092.479999999996</v>
      </c>
      <c r="AC56" s="434">
        <v>0</v>
      </c>
      <c r="AD56" s="434">
        <v>1093.42</v>
      </c>
      <c r="AE56" s="434">
        <v>0</v>
      </c>
      <c r="AF56" s="434">
        <v>0</v>
      </c>
      <c r="AG56" s="434">
        <v>30499.599999999999</v>
      </c>
      <c r="AH56" s="434">
        <v>12690.3</v>
      </c>
      <c r="AI56" s="434">
        <v>0</v>
      </c>
      <c r="AJ56" s="434">
        <v>0</v>
      </c>
      <c r="AK56" s="434">
        <v>0</v>
      </c>
      <c r="AL56" s="434">
        <v>0</v>
      </c>
      <c r="AM56" s="434">
        <v>51443.38</v>
      </c>
      <c r="AN56" s="434">
        <v>735054.18</v>
      </c>
      <c r="AO56" s="434">
        <v>0</v>
      </c>
      <c r="AP56" s="434">
        <v>223124.04</v>
      </c>
      <c r="AQ56" s="434">
        <v>41378.04</v>
      </c>
      <c r="AR56" s="434">
        <v>69534.509999999995</v>
      </c>
      <c r="AS56" s="434">
        <v>0</v>
      </c>
      <c r="AT56" s="434">
        <v>36479.06</v>
      </c>
      <c r="AU56" s="434">
        <v>336.66</v>
      </c>
      <c r="AV56" s="434">
        <v>1404.56</v>
      </c>
      <c r="AW56" s="434">
        <v>335.32</v>
      </c>
      <c r="AX56" s="434">
        <v>5948.6</v>
      </c>
      <c r="AY56" s="434">
        <v>33332.300000000003</v>
      </c>
      <c r="AZ56" s="434">
        <v>0</v>
      </c>
      <c r="BA56" s="434">
        <v>2015.19</v>
      </c>
      <c r="BB56" s="434">
        <v>4450.04</v>
      </c>
      <c r="BC56" s="434">
        <v>23966.44</v>
      </c>
      <c r="BD56" s="434">
        <v>4180.8</v>
      </c>
      <c r="BE56" s="434">
        <v>7602.26</v>
      </c>
      <c r="BF56" s="434">
        <v>59821.21</v>
      </c>
      <c r="BG56" s="434">
        <v>10653.37</v>
      </c>
      <c r="BH56" s="433">
        <v>0</v>
      </c>
      <c r="BI56" s="433">
        <v>0</v>
      </c>
      <c r="BJ56" s="433">
        <v>0</v>
      </c>
      <c r="BK56" s="433">
        <v>0</v>
      </c>
      <c r="BL56" s="433">
        <v>0</v>
      </c>
      <c r="BM56" s="433">
        <v>0</v>
      </c>
      <c r="BN56" s="434">
        <v>0</v>
      </c>
      <c r="BO56" s="434">
        <v>10676.85</v>
      </c>
      <c r="BP56" s="434">
        <v>8259.7800000000007</v>
      </c>
      <c r="BQ56" s="434">
        <v>19097.39</v>
      </c>
      <c r="BR56" s="434">
        <v>85538.15</v>
      </c>
      <c r="BS56" s="434">
        <v>20250</v>
      </c>
      <c r="BT56" s="434">
        <v>33046.080000000002</v>
      </c>
      <c r="BU56" s="434">
        <v>40817</v>
      </c>
      <c r="BV56" s="434">
        <v>280.8</v>
      </c>
      <c r="BW56" s="497">
        <v>0</v>
      </c>
      <c r="BX56" s="498"/>
      <c r="BY56" s="434">
        <v>0</v>
      </c>
      <c r="BZ56" s="434">
        <v>0</v>
      </c>
      <c r="CA56" s="434">
        <v>0</v>
      </c>
      <c r="CB56" s="434">
        <v>0</v>
      </c>
      <c r="CC56" s="434">
        <v>0</v>
      </c>
      <c r="CD56" s="434">
        <v>0</v>
      </c>
      <c r="CE56" s="434">
        <v>6000</v>
      </c>
      <c r="CF56" s="434">
        <v>0</v>
      </c>
      <c r="CG56" s="434">
        <v>0</v>
      </c>
      <c r="CH56" s="434">
        <v>0</v>
      </c>
      <c r="CI56" s="434">
        <v>0</v>
      </c>
      <c r="CJ56" s="433">
        <v>0</v>
      </c>
      <c r="CK56" s="433">
        <v>0</v>
      </c>
      <c r="CL56" s="433">
        <v>0</v>
      </c>
      <c r="CM56" s="433">
        <v>0</v>
      </c>
      <c r="CN56" s="434">
        <v>0</v>
      </c>
      <c r="CO56" s="434">
        <v>44643</v>
      </c>
      <c r="CP56" s="434">
        <v>0</v>
      </c>
      <c r="CQ56" s="434">
        <v>0</v>
      </c>
      <c r="CR56" s="434">
        <v>0</v>
      </c>
      <c r="CS56" s="434">
        <v>0</v>
      </c>
      <c r="CT56" s="435">
        <f t="shared" si="1"/>
        <v>44643</v>
      </c>
      <c r="CU56" s="435">
        <f t="shared" si="2"/>
        <v>0</v>
      </c>
    </row>
    <row r="57" spans="1:99" ht="15">
      <c r="A57" s="433">
        <v>302</v>
      </c>
      <c r="B57" s="433">
        <v>3316</v>
      </c>
      <c r="C57" s="433" t="s">
        <v>871</v>
      </c>
      <c r="D57" s="433" t="s">
        <v>568</v>
      </c>
      <c r="E57" s="433"/>
      <c r="F57" s="433" t="s">
        <v>831</v>
      </c>
      <c r="G57" s="433">
        <v>0</v>
      </c>
      <c r="H57" s="433">
        <v>1</v>
      </c>
      <c r="I57" s="433" t="s">
        <v>832</v>
      </c>
      <c r="J57" s="433" t="s">
        <v>833</v>
      </c>
      <c r="K57" s="433" t="s">
        <v>834</v>
      </c>
      <c r="L57" s="433" t="s">
        <v>835</v>
      </c>
      <c r="M57" s="433" t="s">
        <v>834</v>
      </c>
      <c r="N57" s="433" t="s">
        <v>836</v>
      </c>
      <c r="O57" s="433" t="s">
        <v>837</v>
      </c>
      <c r="P57" s="433" t="s">
        <v>837</v>
      </c>
      <c r="Q57" s="434">
        <v>-39320.699999999997</v>
      </c>
      <c r="R57" s="434">
        <v>0</v>
      </c>
      <c r="S57" s="434">
        <f t="shared" si="0"/>
        <v>-39320.699999999997</v>
      </c>
      <c r="T57" s="434">
        <v>0</v>
      </c>
      <c r="U57" s="434">
        <v>1159686.83</v>
      </c>
      <c r="V57" s="434">
        <v>0</v>
      </c>
      <c r="W57" s="434">
        <v>91785.09</v>
      </c>
      <c r="X57" s="434">
        <v>0</v>
      </c>
      <c r="Y57" s="434">
        <v>29140</v>
      </c>
      <c r="Z57" s="434">
        <v>3224.45</v>
      </c>
      <c r="AA57" s="434">
        <v>54905.15</v>
      </c>
      <c r="AB57" s="434">
        <v>0</v>
      </c>
      <c r="AC57" s="434">
        <v>51052.11</v>
      </c>
      <c r="AD57" s="434">
        <v>1721.67</v>
      </c>
      <c r="AE57" s="434">
        <v>0</v>
      </c>
      <c r="AF57" s="434">
        <v>0</v>
      </c>
      <c r="AG57" s="434">
        <v>25057.39</v>
      </c>
      <c r="AH57" s="434">
        <v>18619.939999999999</v>
      </c>
      <c r="AI57" s="434">
        <v>0</v>
      </c>
      <c r="AJ57" s="434">
        <v>0</v>
      </c>
      <c r="AK57" s="434">
        <v>0</v>
      </c>
      <c r="AL57" s="434">
        <v>1855.63</v>
      </c>
      <c r="AM57" s="434">
        <v>53837</v>
      </c>
      <c r="AN57" s="434">
        <v>767831.77</v>
      </c>
      <c r="AO57" s="434">
        <v>0</v>
      </c>
      <c r="AP57" s="434">
        <v>257129.92</v>
      </c>
      <c r="AQ57" s="434">
        <v>22147.71</v>
      </c>
      <c r="AR57" s="434">
        <v>50625.3</v>
      </c>
      <c r="AS57" s="434">
        <v>0</v>
      </c>
      <c r="AT57" s="434">
        <v>56742.92</v>
      </c>
      <c r="AU57" s="434">
        <v>3658.33</v>
      </c>
      <c r="AV57" s="434">
        <v>4192.22</v>
      </c>
      <c r="AW57" s="434">
        <v>345.28</v>
      </c>
      <c r="AX57" s="434">
        <v>918</v>
      </c>
      <c r="AY57" s="434">
        <v>6616.12</v>
      </c>
      <c r="AZ57" s="434">
        <v>7.15</v>
      </c>
      <c r="BA57" s="434">
        <v>13010.55</v>
      </c>
      <c r="BB57" s="434">
        <v>3030</v>
      </c>
      <c r="BC57" s="434">
        <v>19338.77</v>
      </c>
      <c r="BD57" s="434">
        <v>4992</v>
      </c>
      <c r="BE57" s="434">
        <v>8805.5300000000007</v>
      </c>
      <c r="BF57" s="434">
        <v>45253.62</v>
      </c>
      <c r="BG57" s="434">
        <v>5475.03</v>
      </c>
      <c r="BH57" s="433">
        <v>0</v>
      </c>
      <c r="BI57" s="433">
        <v>0</v>
      </c>
      <c r="BJ57" s="433">
        <v>1859</v>
      </c>
      <c r="BK57" s="433">
        <v>1576.9</v>
      </c>
      <c r="BL57" s="433">
        <v>0</v>
      </c>
      <c r="BM57" s="433">
        <v>0</v>
      </c>
      <c r="BN57" s="434">
        <v>0</v>
      </c>
      <c r="BO57" s="434">
        <v>10965.8</v>
      </c>
      <c r="BP57" s="434">
        <v>3474.12</v>
      </c>
      <c r="BQ57" s="434">
        <v>17760.52</v>
      </c>
      <c r="BR57" s="434">
        <v>80061.27</v>
      </c>
      <c r="BS57" s="434">
        <v>5221.1099999999997</v>
      </c>
      <c r="BT57" s="434">
        <v>43519.23</v>
      </c>
      <c r="BU57" s="434">
        <v>66377.39</v>
      </c>
      <c r="BV57" s="434">
        <v>0</v>
      </c>
      <c r="BW57" s="497">
        <v>0</v>
      </c>
      <c r="BX57" s="498"/>
      <c r="BY57" s="434">
        <v>0</v>
      </c>
      <c r="BZ57" s="434">
        <v>0</v>
      </c>
      <c r="CA57" s="434">
        <v>0</v>
      </c>
      <c r="CB57" s="434">
        <v>0</v>
      </c>
      <c r="CC57" s="434">
        <v>0</v>
      </c>
      <c r="CD57" s="434">
        <v>0</v>
      </c>
      <c r="CE57" s="434">
        <v>6000</v>
      </c>
      <c r="CF57" s="434">
        <v>0</v>
      </c>
      <c r="CG57" s="434">
        <v>0</v>
      </c>
      <c r="CH57" s="434">
        <v>0</v>
      </c>
      <c r="CI57" s="434">
        <v>0</v>
      </c>
      <c r="CJ57" s="433">
        <v>0</v>
      </c>
      <c r="CK57" s="433">
        <v>0</v>
      </c>
      <c r="CL57" s="433">
        <v>0</v>
      </c>
      <c r="CM57" s="433">
        <v>0</v>
      </c>
      <c r="CN57" s="434">
        <v>0</v>
      </c>
      <c r="CO57" s="434">
        <v>-49371</v>
      </c>
      <c r="CP57" s="434">
        <v>0</v>
      </c>
      <c r="CQ57" s="434">
        <v>0</v>
      </c>
      <c r="CR57" s="434">
        <v>0</v>
      </c>
      <c r="CS57" s="434">
        <v>0</v>
      </c>
      <c r="CT57" s="435">
        <f t="shared" si="1"/>
        <v>-49371</v>
      </c>
      <c r="CU57" s="435">
        <f t="shared" si="2"/>
        <v>0</v>
      </c>
    </row>
    <row r="58" spans="1:99" ht="30">
      <c r="A58" s="433">
        <v>302</v>
      </c>
      <c r="B58" s="433">
        <v>3317</v>
      </c>
      <c r="C58" s="433" t="s">
        <v>872</v>
      </c>
      <c r="D58" s="433" t="s">
        <v>568</v>
      </c>
      <c r="E58" s="433"/>
      <c r="F58" s="433" t="s">
        <v>831</v>
      </c>
      <c r="G58" s="433">
        <v>0</v>
      </c>
      <c r="H58" s="433">
        <v>1</v>
      </c>
      <c r="I58" s="433" t="s">
        <v>832</v>
      </c>
      <c r="J58" s="433" t="s">
        <v>833</v>
      </c>
      <c r="K58" s="433" t="s">
        <v>834</v>
      </c>
      <c r="L58" s="433" t="s">
        <v>835</v>
      </c>
      <c r="M58" s="433" t="s">
        <v>834</v>
      </c>
      <c r="N58" s="433" t="s">
        <v>836</v>
      </c>
      <c r="O58" s="433" t="s">
        <v>837</v>
      </c>
      <c r="P58" s="433" t="s">
        <v>837</v>
      </c>
      <c r="Q58" s="434">
        <v>84128.22</v>
      </c>
      <c r="R58" s="434">
        <v>-2791</v>
      </c>
      <c r="S58" s="434">
        <f t="shared" si="0"/>
        <v>81337.22</v>
      </c>
      <c r="T58" s="434">
        <v>0</v>
      </c>
      <c r="U58" s="434">
        <v>1366575.77</v>
      </c>
      <c r="V58" s="434">
        <v>0</v>
      </c>
      <c r="W58" s="434">
        <v>163244.94</v>
      </c>
      <c r="X58" s="434">
        <v>0</v>
      </c>
      <c r="Y58" s="434">
        <v>82668</v>
      </c>
      <c r="Z58" s="434">
        <v>27548</v>
      </c>
      <c r="AA58" s="434">
        <v>58836.66</v>
      </c>
      <c r="AB58" s="434">
        <v>35300.9</v>
      </c>
      <c r="AC58" s="434">
        <v>31607.279999999999</v>
      </c>
      <c r="AD58" s="434">
        <v>2214.08</v>
      </c>
      <c r="AE58" s="434">
        <v>0</v>
      </c>
      <c r="AF58" s="434">
        <v>3000</v>
      </c>
      <c r="AG58" s="434">
        <v>35396.94</v>
      </c>
      <c r="AH58" s="434">
        <v>42898.19</v>
      </c>
      <c r="AI58" s="434">
        <v>0</v>
      </c>
      <c r="AJ58" s="434">
        <v>0</v>
      </c>
      <c r="AK58" s="434">
        <v>0</v>
      </c>
      <c r="AL58" s="434">
        <v>6240</v>
      </c>
      <c r="AM58" s="434">
        <v>49787</v>
      </c>
      <c r="AN58" s="434">
        <v>786493.19</v>
      </c>
      <c r="AO58" s="434">
        <v>23993.23</v>
      </c>
      <c r="AP58" s="434">
        <v>401364.8</v>
      </c>
      <c r="AQ58" s="434">
        <v>42298.05</v>
      </c>
      <c r="AR58" s="434">
        <v>60871.18</v>
      </c>
      <c r="AS58" s="434">
        <v>0</v>
      </c>
      <c r="AT58" s="434">
        <v>46335.42</v>
      </c>
      <c r="AU58" s="434">
        <v>379.23</v>
      </c>
      <c r="AV58" s="434">
        <v>1870.8</v>
      </c>
      <c r="AW58" s="434">
        <v>7864.4</v>
      </c>
      <c r="AX58" s="434">
        <v>0</v>
      </c>
      <c r="AY58" s="434">
        <v>13863.05</v>
      </c>
      <c r="AZ58" s="434">
        <v>2363.11</v>
      </c>
      <c r="BA58" s="434">
        <v>35407.980000000003</v>
      </c>
      <c r="BB58" s="434">
        <v>4840.76</v>
      </c>
      <c r="BC58" s="434">
        <v>37395.26</v>
      </c>
      <c r="BD58" s="434">
        <v>4680</v>
      </c>
      <c r="BE58" s="434">
        <v>10893.42</v>
      </c>
      <c r="BF58" s="434">
        <v>62445.21</v>
      </c>
      <c r="BG58" s="434">
        <v>8346.26</v>
      </c>
      <c r="BH58" s="433">
        <v>0</v>
      </c>
      <c r="BI58" s="433">
        <v>1815.27</v>
      </c>
      <c r="BJ58" s="433">
        <v>9796.68</v>
      </c>
      <c r="BK58" s="433">
        <v>454.99</v>
      </c>
      <c r="BL58" s="433">
        <v>4351.66</v>
      </c>
      <c r="BM58" s="433">
        <v>7690</v>
      </c>
      <c r="BN58" s="434">
        <v>0</v>
      </c>
      <c r="BO58" s="434">
        <v>3400.48</v>
      </c>
      <c r="BP58" s="434">
        <v>10115.84</v>
      </c>
      <c r="BQ58" s="434">
        <v>10333.25</v>
      </c>
      <c r="BR58" s="434">
        <v>91620.83</v>
      </c>
      <c r="BS58" s="434">
        <v>26050.95</v>
      </c>
      <c r="BT58" s="434">
        <v>65862.3</v>
      </c>
      <c r="BU58" s="434">
        <v>29606.66</v>
      </c>
      <c r="BV58" s="434">
        <v>0</v>
      </c>
      <c r="BW58" s="497">
        <v>0</v>
      </c>
      <c r="BX58" s="498"/>
      <c r="BY58" s="434">
        <v>0</v>
      </c>
      <c r="BZ58" s="434">
        <v>0</v>
      </c>
      <c r="CA58" s="434">
        <v>-2791</v>
      </c>
      <c r="CB58" s="434">
        <v>0</v>
      </c>
      <c r="CC58" s="434">
        <v>0</v>
      </c>
      <c r="CD58" s="434">
        <v>0</v>
      </c>
      <c r="CE58" s="434">
        <v>6000</v>
      </c>
      <c r="CF58" s="434">
        <v>0</v>
      </c>
      <c r="CG58" s="434">
        <v>0</v>
      </c>
      <c r="CH58" s="434">
        <v>0</v>
      </c>
      <c r="CI58" s="434">
        <v>0</v>
      </c>
      <c r="CJ58" s="433">
        <v>0</v>
      </c>
      <c r="CK58" s="433">
        <v>0</v>
      </c>
      <c r="CL58" s="433">
        <v>0</v>
      </c>
      <c r="CM58" s="433">
        <v>0</v>
      </c>
      <c r="CN58" s="434">
        <v>0</v>
      </c>
      <c r="CO58" s="434">
        <v>176641.72</v>
      </c>
      <c r="CP58" s="434">
        <v>0</v>
      </c>
      <c r="CQ58" s="434">
        <v>0</v>
      </c>
      <c r="CR58" s="434">
        <v>0</v>
      </c>
      <c r="CS58" s="434">
        <v>0</v>
      </c>
      <c r="CT58" s="435">
        <f t="shared" si="1"/>
        <v>176641.72</v>
      </c>
      <c r="CU58" s="435">
        <f t="shared" si="2"/>
        <v>0</v>
      </c>
    </row>
    <row r="59" spans="1:99" ht="30">
      <c r="A59" s="433">
        <v>302</v>
      </c>
      <c r="B59" s="433">
        <v>3500</v>
      </c>
      <c r="C59" s="433" t="s">
        <v>873</v>
      </c>
      <c r="D59" s="433" t="s">
        <v>568</v>
      </c>
      <c r="E59" s="433"/>
      <c r="F59" s="433" t="s">
        <v>831</v>
      </c>
      <c r="G59" s="433">
        <v>0</v>
      </c>
      <c r="H59" s="433">
        <v>0</v>
      </c>
      <c r="I59" s="433" t="s">
        <v>832</v>
      </c>
      <c r="J59" s="433" t="s">
        <v>833</v>
      </c>
      <c r="K59" s="433" t="s">
        <v>834</v>
      </c>
      <c r="L59" s="433" t="s">
        <v>835</v>
      </c>
      <c r="M59" s="433" t="s">
        <v>834</v>
      </c>
      <c r="N59" s="433" t="s">
        <v>836</v>
      </c>
      <c r="O59" s="433" t="s">
        <v>837</v>
      </c>
      <c r="P59" s="433" t="s">
        <v>837</v>
      </c>
      <c r="Q59" s="434">
        <v>3286.32</v>
      </c>
      <c r="R59" s="434">
        <v>0</v>
      </c>
      <c r="S59" s="434">
        <f t="shared" si="0"/>
        <v>3286.32</v>
      </c>
      <c r="T59" s="434">
        <v>0</v>
      </c>
      <c r="U59" s="434">
        <v>1204129.8400000001</v>
      </c>
      <c r="V59" s="434">
        <v>0</v>
      </c>
      <c r="W59" s="434">
        <v>96028.34</v>
      </c>
      <c r="X59" s="434">
        <v>0</v>
      </c>
      <c r="Y59" s="434">
        <v>56240</v>
      </c>
      <c r="Z59" s="434">
        <v>0</v>
      </c>
      <c r="AA59" s="434">
        <v>13433.18</v>
      </c>
      <c r="AB59" s="434">
        <v>0</v>
      </c>
      <c r="AC59" s="434">
        <v>15247.1</v>
      </c>
      <c r="AD59" s="434">
        <v>0</v>
      </c>
      <c r="AE59" s="434">
        <v>0</v>
      </c>
      <c r="AF59" s="434">
        <v>0</v>
      </c>
      <c r="AG59" s="434">
        <v>10993</v>
      </c>
      <c r="AH59" s="434">
        <v>838.5</v>
      </c>
      <c r="AI59" s="434">
        <v>0</v>
      </c>
      <c r="AJ59" s="434">
        <v>0</v>
      </c>
      <c r="AK59" s="434">
        <v>0</v>
      </c>
      <c r="AL59" s="434">
        <v>2854.38</v>
      </c>
      <c r="AM59" s="434">
        <v>61732</v>
      </c>
      <c r="AN59" s="434">
        <v>530482.78</v>
      </c>
      <c r="AO59" s="434">
        <v>334.57</v>
      </c>
      <c r="AP59" s="434">
        <v>175624.57</v>
      </c>
      <c r="AQ59" s="434">
        <v>30152.42</v>
      </c>
      <c r="AR59" s="434">
        <v>44701.98</v>
      </c>
      <c r="AS59" s="434">
        <v>0</v>
      </c>
      <c r="AT59" s="434">
        <v>13824.32</v>
      </c>
      <c r="AU59" s="434">
        <v>2172.8000000000002</v>
      </c>
      <c r="AV59" s="434">
        <v>2869.36</v>
      </c>
      <c r="AW59" s="434">
        <v>268.92</v>
      </c>
      <c r="AX59" s="434">
        <v>0</v>
      </c>
      <c r="AY59" s="434">
        <v>23714.23</v>
      </c>
      <c r="AZ59" s="434">
        <v>2.89</v>
      </c>
      <c r="BA59" s="434">
        <v>12179.72</v>
      </c>
      <c r="BB59" s="434">
        <v>2387</v>
      </c>
      <c r="BC59" s="434">
        <v>19186.5</v>
      </c>
      <c r="BD59" s="434">
        <v>3001.42</v>
      </c>
      <c r="BE59" s="434">
        <v>5062.78</v>
      </c>
      <c r="BF59" s="434">
        <v>9285.6299999999992</v>
      </c>
      <c r="BG59" s="434">
        <v>5887.92</v>
      </c>
      <c r="BH59" s="433">
        <v>0</v>
      </c>
      <c r="BI59" s="433">
        <v>2204.83</v>
      </c>
      <c r="BJ59" s="433">
        <v>12659.94</v>
      </c>
      <c r="BK59" s="433">
        <v>4763.8</v>
      </c>
      <c r="BL59" s="433">
        <v>896.69</v>
      </c>
      <c r="BM59" s="433">
        <v>10048</v>
      </c>
      <c r="BN59" s="434">
        <v>0</v>
      </c>
      <c r="BO59" s="434">
        <v>1424.04</v>
      </c>
      <c r="BP59" s="434">
        <v>7086.68</v>
      </c>
      <c r="BQ59" s="434">
        <v>8045.28</v>
      </c>
      <c r="BR59" s="434">
        <v>57597.79</v>
      </c>
      <c r="BS59" s="434">
        <v>74318.11</v>
      </c>
      <c r="BT59" s="434">
        <v>142838.51</v>
      </c>
      <c r="BU59" s="434">
        <v>13681.06</v>
      </c>
      <c r="BV59" s="434">
        <v>0</v>
      </c>
      <c r="BW59" s="497">
        <v>0</v>
      </c>
      <c r="BX59" s="498"/>
      <c r="BY59" s="434">
        <v>0</v>
      </c>
      <c r="BZ59" s="434">
        <v>0</v>
      </c>
      <c r="CA59" s="434">
        <v>0</v>
      </c>
      <c r="CB59" s="434">
        <v>0</v>
      </c>
      <c r="CC59" s="434">
        <v>0</v>
      </c>
      <c r="CD59" s="434">
        <v>0</v>
      </c>
      <c r="CE59" s="434">
        <v>6000</v>
      </c>
      <c r="CF59" s="434">
        <v>0</v>
      </c>
      <c r="CG59" s="434">
        <v>0</v>
      </c>
      <c r="CH59" s="434">
        <v>0</v>
      </c>
      <c r="CI59" s="434">
        <v>0</v>
      </c>
      <c r="CJ59" s="433">
        <v>0</v>
      </c>
      <c r="CK59" s="433">
        <v>0</v>
      </c>
      <c r="CL59" s="433">
        <v>0</v>
      </c>
      <c r="CM59" s="433">
        <v>0</v>
      </c>
      <c r="CN59" s="434">
        <v>0</v>
      </c>
      <c r="CO59" s="434">
        <v>248078.12</v>
      </c>
      <c r="CP59" s="434">
        <v>0</v>
      </c>
      <c r="CQ59" s="434">
        <v>0</v>
      </c>
      <c r="CR59" s="434">
        <v>0</v>
      </c>
      <c r="CS59" s="434">
        <v>0</v>
      </c>
      <c r="CT59" s="435">
        <f t="shared" si="1"/>
        <v>248078.12</v>
      </c>
      <c r="CU59" s="435">
        <f t="shared" si="2"/>
        <v>0</v>
      </c>
    </row>
    <row r="60" spans="1:99" ht="15">
      <c r="A60" s="433">
        <v>302</v>
      </c>
      <c r="B60" s="433">
        <v>3501</v>
      </c>
      <c r="C60" s="433" t="s">
        <v>874</v>
      </c>
      <c r="D60" s="433" t="s">
        <v>568</v>
      </c>
      <c r="E60" s="433"/>
      <c r="F60" s="433" t="s">
        <v>831</v>
      </c>
      <c r="G60" s="433">
        <v>0</v>
      </c>
      <c r="H60" s="433">
        <v>1</v>
      </c>
      <c r="I60" s="433" t="s">
        <v>832</v>
      </c>
      <c r="J60" s="433" t="s">
        <v>833</v>
      </c>
      <c r="K60" s="433" t="s">
        <v>834</v>
      </c>
      <c r="L60" s="433" t="s">
        <v>835</v>
      </c>
      <c r="M60" s="433" t="s">
        <v>834</v>
      </c>
      <c r="N60" s="433" t="s">
        <v>836</v>
      </c>
      <c r="O60" s="433" t="s">
        <v>837</v>
      </c>
      <c r="P60" s="433" t="s">
        <v>837</v>
      </c>
      <c r="Q60" s="434">
        <v>-194607</v>
      </c>
      <c r="R60" s="434">
        <v>0</v>
      </c>
      <c r="S60" s="434">
        <f t="shared" si="0"/>
        <v>-194607</v>
      </c>
      <c r="T60" s="434">
        <v>0</v>
      </c>
      <c r="U60" s="434">
        <v>1296965.1499999999</v>
      </c>
      <c r="V60" s="434">
        <v>0</v>
      </c>
      <c r="W60" s="434">
        <v>92575.360000000001</v>
      </c>
      <c r="X60" s="434">
        <v>0</v>
      </c>
      <c r="Y60" s="434">
        <v>63950</v>
      </c>
      <c r="Z60" s="434">
        <v>0</v>
      </c>
      <c r="AA60" s="434">
        <v>52897.86</v>
      </c>
      <c r="AB60" s="434">
        <v>3802.53</v>
      </c>
      <c r="AC60" s="434">
        <v>12317.06</v>
      </c>
      <c r="AD60" s="434">
        <v>2759.07</v>
      </c>
      <c r="AE60" s="434">
        <v>0</v>
      </c>
      <c r="AF60" s="434">
        <v>0</v>
      </c>
      <c r="AG60" s="434">
        <v>28751.83</v>
      </c>
      <c r="AH60" s="434">
        <v>25429.23</v>
      </c>
      <c r="AI60" s="434">
        <v>0</v>
      </c>
      <c r="AJ60" s="434">
        <v>0</v>
      </c>
      <c r="AK60" s="434">
        <v>0</v>
      </c>
      <c r="AL60" s="434">
        <v>3763.75</v>
      </c>
      <c r="AM60" s="434">
        <v>45007</v>
      </c>
      <c r="AN60" s="434">
        <v>757976.76</v>
      </c>
      <c r="AO60" s="434">
        <v>0</v>
      </c>
      <c r="AP60" s="434">
        <v>216578.22</v>
      </c>
      <c r="AQ60" s="434">
        <v>77842.83</v>
      </c>
      <c r="AR60" s="434">
        <v>90572.51</v>
      </c>
      <c r="AS60" s="434">
        <v>0</v>
      </c>
      <c r="AT60" s="434">
        <v>31805.09</v>
      </c>
      <c r="AU60" s="434">
        <v>1042.2</v>
      </c>
      <c r="AV60" s="434">
        <v>2764.4</v>
      </c>
      <c r="AW60" s="434">
        <v>330.34</v>
      </c>
      <c r="AX60" s="434">
        <v>0</v>
      </c>
      <c r="AY60" s="434">
        <v>20299.97</v>
      </c>
      <c r="AZ60" s="434">
        <v>1427.92</v>
      </c>
      <c r="BA60" s="434">
        <v>2943.29</v>
      </c>
      <c r="BB60" s="434">
        <v>5328.08</v>
      </c>
      <c r="BC60" s="434">
        <v>48214.99</v>
      </c>
      <c r="BD60" s="434">
        <v>4555.2</v>
      </c>
      <c r="BE60" s="434">
        <v>9060.24</v>
      </c>
      <c r="BF60" s="434">
        <v>43527.4</v>
      </c>
      <c r="BG60" s="434">
        <v>10351.24</v>
      </c>
      <c r="BH60" s="433">
        <v>0</v>
      </c>
      <c r="BI60" s="433">
        <v>4578.99</v>
      </c>
      <c r="BJ60" s="433">
        <v>0</v>
      </c>
      <c r="BK60" s="433">
        <v>1144.77</v>
      </c>
      <c r="BL60" s="433">
        <v>0</v>
      </c>
      <c r="BM60" s="433">
        <v>0</v>
      </c>
      <c r="BN60" s="434">
        <v>0</v>
      </c>
      <c r="BO60" s="434">
        <v>13624.4</v>
      </c>
      <c r="BP60" s="434">
        <v>8587.11</v>
      </c>
      <c r="BQ60" s="434">
        <v>4327.84</v>
      </c>
      <c r="BR60" s="434">
        <v>73699.95</v>
      </c>
      <c r="BS60" s="434">
        <v>63204.94</v>
      </c>
      <c r="BT60" s="434">
        <v>162498.47</v>
      </c>
      <c r="BU60" s="434">
        <v>40000.33</v>
      </c>
      <c r="BV60" s="434">
        <v>0</v>
      </c>
      <c r="BW60" s="497">
        <v>0</v>
      </c>
      <c r="BX60" s="498"/>
      <c r="BY60" s="434">
        <v>0</v>
      </c>
      <c r="BZ60" s="434">
        <v>0</v>
      </c>
      <c r="CA60" s="434">
        <v>0</v>
      </c>
      <c r="CB60" s="434">
        <v>0</v>
      </c>
      <c r="CC60" s="434">
        <v>0</v>
      </c>
      <c r="CD60" s="434">
        <v>0</v>
      </c>
      <c r="CE60" s="434">
        <v>6000</v>
      </c>
      <c r="CF60" s="434">
        <v>0</v>
      </c>
      <c r="CG60" s="434">
        <v>0</v>
      </c>
      <c r="CH60" s="434">
        <v>0</v>
      </c>
      <c r="CI60" s="434">
        <v>0</v>
      </c>
      <c r="CJ60" s="433">
        <v>0</v>
      </c>
      <c r="CK60" s="433">
        <v>0</v>
      </c>
      <c r="CL60" s="433">
        <v>0</v>
      </c>
      <c r="CM60" s="433">
        <v>0</v>
      </c>
      <c r="CN60" s="434">
        <v>0</v>
      </c>
      <c r="CO60" s="434">
        <v>-262675.64</v>
      </c>
      <c r="CP60" s="434">
        <v>0</v>
      </c>
      <c r="CQ60" s="434">
        <v>0</v>
      </c>
      <c r="CR60" s="434">
        <v>0</v>
      </c>
      <c r="CS60" s="434">
        <v>0</v>
      </c>
      <c r="CT60" s="435">
        <f t="shared" si="1"/>
        <v>-262675.64</v>
      </c>
      <c r="CU60" s="435">
        <f t="shared" si="2"/>
        <v>0</v>
      </c>
    </row>
    <row r="61" spans="1:99" ht="15">
      <c r="A61" s="433">
        <v>302</v>
      </c>
      <c r="B61" s="433">
        <v>3502</v>
      </c>
      <c r="C61" s="433" t="s">
        <v>875</v>
      </c>
      <c r="D61" s="433" t="s">
        <v>568</v>
      </c>
      <c r="E61" s="433"/>
      <c r="F61" s="433" t="s">
        <v>831</v>
      </c>
      <c r="G61" s="433">
        <v>0</v>
      </c>
      <c r="H61" s="433">
        <v>0</v>
      </c>
      <c r="I61" s="433" t="s">
        <v>832</v>
      </c>
      <c r="J61" s="433" t="s">
        <v>833</v>
      </c>
      <c r="K61" s="433" t="s">
        <v>834</v>
      </c>
      <c r="L61" s="433" t="s">
        <v>835</v>
      </c>
      <c r="M61" s="433" t="s">
        <v>834</v>
      </c>
      <c r="N61" s="433" t="s">
        <v>836</v>
      </c>
      <c r="O61" s="433" t="s">
        <v>837</v>
      </c>
      <c r="P61" s="433" t="s">
        <v>837</v>
      </c>
      <c r="Q61" s="434">
        <v>965685.71</v>
      </c>
      <c r="R61" s="434">
        <v>0</v>
      </c>
      <c r="S61" s="434">
        <f t="shared" si="0"/>
        <v>965685.71</v>
      </c>
      <c r="T61" s="434">
        <v>0</v>
      </c>
      <c r="U61" s="434">
        <v>2499931.2400000002</v>
      </c>
      <c r="V61" s="434">
        <v>0</v>
      </c>
      <c r="W61" s="434">
        <v>164984.67000000001</v>
      </c>
      <c r="X61" s="434">
        <v>0</v>
      </c>
      <c r="Y61" s="434">
        <v>156610</v>
      </c>
      <c r="Z61" s="434">
        <v>12148.07</v>
      </c>
      <c r="AA61" s="434">
        <v>82312.3</v>
      </c>
      <c r="AB61" s="434">
        <v>9686.5</v>
      </c>
      <c r="AC61" s="434">
        <v>39800.79</v>
      </c>
      <c r="AD61" s="434">
        <v>2758.73</v>
      </c>
      <c r="AE61" s="434">
        <v>0</v>
      </c>
      <c r="AF61" s="434">
        <v>0</v>
      </c>
      <c r="AG61" s="434">
        <v>36377.69</v>
      </c>
      <c r="AH61" s="434">
        <v>3456.73</v>
      </c>
      <c r="AI61" s="434">
        <v>0</v>
      </c>
      <c r="AJ61" s="434">
        <v>0</v>
      </c>
      <c r="AK61" s="434">
        <v>0</v>
      </c>
      <c r="AL61" s="434">
        <v>0</v>
      </c>
      <c r="AM61" s="434">
        <v>79849.25</v>
      </c>
      <c r="AN61" s="434">
        <v>1377486.26</v>
      </c>
      <c r="AO61" s="434">
        <v>0</v>
      </c>
      <c r="AP61" s="434">
        <v>778996.09</v>
      </c>
      <c r="AQ61" s="434">
        <v>96441.23</v>
      </c>
      <c r="AR61" s="434">
        <v>68140.94</v>
      </c>
      <c r="AS61" s="434">
        <v>0</v>
      </c>
      <c r="AT61" s="434">
        <v>32690.95</v>
      </c>
      <c r="AU61" s="434">
        <v>3227.8</v>
      </c>
      <c r="AV61" s="434">
        <v>6359.72</v>
      </c>
      <c r="AW61" s="434">
        <v>668.98</v>
      </c>
      <c r="AX61" s="434">
        <v>0</v>
      </c>
      <c r="AY61" s="434">
        <v>124979.17</v>
      </c>
      <c r="AZ61" s="434">
        <v>6924.61</v>
      </c>
      <c r="BA61" s="434">
        <v>7025.39</v>
      </c>
      <c r="BB61" s="434">
        <v>8989.7900000000009</v>
      </c>
      <c r="BC61" s="434">
        <v>39278.68</v>
      </c>
      <c r="BD61" s="434">
        <v>7425.6</v>
      </c>
      <c r="BE61" s="434">
        <v>18231.099999999999</v>
      </c>
      <c r="BF61" s="434">
        <v>121384.22</v>
      </c>
      <c r="BG61" s="434">
        <v>27950.05</v>
      </c>
      <c r="BH61" s="433">
        <v>0</v>
      </c>
      <c r="BI61" s="433">
        <v>0</v>
      </c>
      <c r="BJ61" s="433">
        <v>0</v>
      </c>
      <c r="BK61" s="433">
        <v>0</v>
      </c>
      <c r="BL61" s="433">
        <v>0</v>
      </c>
      <c r="BM61" s="433">
        <v>0</v>
      </c>
      <c r="BN61" s="434">
        <v>0</v>
      </c>
      <c r="BO61" s="434">
        <v>35039.660000000003</v>
      </c>
      <c r="BP61" s="434">
        <v>17177.330000000002</v>
      </c>
      <c r="BQ61" s="434">
        <v>3183.01</v>
      </c>
      <c r="BR61" s="434">
        <v>176660.34</v>
      </c>
      <c r="BS61" s="434">
        <v>74530.570000000007</v>
      </c>
      <c r="BT61" s="434">
        <v>150044.85</v>
      </c>
      <c r="BU61" s="434">
        <v>59251.34</v>
      </c>
      <c r="BV61" s="434">
        <v>0</v>
      </c>
      <c r="BW61" s="497">
        <v>0</v>
      </c>
      <c r="BX61" s="498"/>
      <c r="BY61" s="434">
        <v>0</v>
      </c>
      <c r="BZ61" s="434">
        <v>0</v>
      </c>
      <c r="CA61" s="434">
        <v>0</v>
      </c>
      <c r="CB61" s="434">
        <v>0</v>
      </c>
      <c r="CC61" s="434">
        <v>0</v>
      </c>
      <c r="CD61" s="434">
        <v>0</v>
      </c>
      <c r="CE61" s="434">
        <v>6000</v>
      </c>
      <c r="CF61" s="434">
        <v>0</v>
      </c>
      <c r="CG61" s="434">
        <v>0</v>
      </c>
      <c r="CH61" s="434">
        <v>0</v>
      </c>
      <c r="CI61" s="434">
        <v>0</v>
      </c>
      <c r="CJ61" s="433">
        <v>0</v>
      </c>
      <c r="CK61" s="433">
        <v>0</v>
      </c>
      <c r="CL61" s="433">
        <v>0</v>
      </c>
      <c r="CM61" s="433">
        <v>0</v>
      </c>
      <c r="CN61" s="434">
        <v>0</v>
      </c>
      <c r="CO61" s="434">
        <v>811514</v>
      </c>
      <c r="CP61" s="434">
        <v>0</v>
      </c>
      <c r="CQ61" s="434">
        <v>0</v>
      </c>
      <c r="CR61" s="434">
        <v>0</v>
      </c>
      <c r="CS61" s="434">
        <v>0</v>
      </c>
      <c r="CT61" s="435">
        <f t="shared" si="1"/>
        <v>811514</v>
      </c>
      <c r="CU61" s="435">
        <f t="shared" si="2"/>
        <v>0</v>
      </c>
    </row>
    <row r="62" spans="1:99" ht="15">
      <c r="A62" s="433">
        <v>302</v>
      </c>
      <c r="B62" s="433">
        <v>3504</v>
      </c>
      <c r="C62" s="433" t="s">
        <v>876</v>
      </c>
      <c r="D62" s="433" t="s">
        <v>568</v>
      </c>
      <c r="E62" s="433"/>
      <c r="F62" s="433" t="s">
        <v>831</v>
      </c>
      <c r="G62" s="433">
        <v>0</v>
      </c>
      <c r="H62" s="433">
        <v>0</v>
      </c>
      <c r="I62" s="433" t="s">
        <v>832</v>
      </c>
      <c r="J62" s="433" t="s">
        <v>833</v>
      </c>
      <c r="K62" s="433" t="s">
        <v>834</v>
      </c>
      <c r="L62" s="433" t="s">
        <v>835</v>
      </c>
      <c r="M62" s="433" t="s">
        <v>834</v>
      </c>
      <c r="N62" s="433" t="s">
        <v>836</v>
      </c>
      <c r="O62" s="433" t="s">
        <v>837</v>
      </c>
      <c r="P62" s="433" t="s">
        <v>837</v>
      </c>
      <c r="Q62" s="434">
        <v>131396.04</v>
      </c>
      <c r="R62" s="434">
        <v>0</v>
      </c>
      <c r="S62" s="434">
        <f t="shared" si="0"/>
        <v>131396.04</v>
      </c>
      <c r="T62" s="434">
        <v>0</v>
      </c>
      <c r="U62" s="434">
        <v>2453089.3199999998</v>
      </c>
      <c r="V62" s="434">
        <v>0</v>
      </c>
      <c r="W62" s="434">
        <v>73594.84</v>
      </c>
      <c r="X62" s="434">
        <v>0</v>
      </c>
      <c r="Y62" s="434">
        <v>43220</v>
      </c>
      <c r="Z62" s="434">
        <v>6433.26</v>
      </c>
      <c r="AA62" s="434">
        <v>139623.45000000001</v>
      </c>
      <c r="AB62" s="434">
        <v>1398.75</v>
      </c>
      <c r="AC62" s="434">
        <v>204075.5</v>
      </c>
      <c r="AD62" s="434">
        <v>970.13</v>
      </c>
      <c r="AE62" s="434">
        <v>9200</v>
      </c>
      <c r="AF62" s="434">
        <v>0</v>
      </c>
      <c r="AG62" s="434">
        <v>154288.82999999999</v>
      </c>
      <c r="AH62" s="434">
        <v>23644.639999999999</v>
      </c>
      <c r="AI62" s="434">
        <v>0</v>
      </c>
      <c r="AJ62" s="434">
        <v>0</v>
      </c>
      <c r="AK62" s="434">
        <v>0</v>
      </c>
      <c r="AL62" s="434">
        <v>3425</v>
      </c>
      <c r="AM62" s="434">
        <v>101255</v>
      </c>
      <c r="AN62" s="434">
        <v>1445440.45</v>
      </c>
      <c r="AO62" s="434">
        <v>0</v>
      </c>
      <c r="AP62" s="434">
        <v>580137.80000000005</v>
      </c>
      <c r="AQ62" s="434">
        <v>91669.2</v>
      </c>
      <c r="AR62" s="434">
        <v>150198.34</v>
      </c>
      <c r="AS62" s="434">
        <v>0</v>
      </c>
      <c r="AT62" s="434">
        <v>92460.77</v>
      </c>
      <c r="AU62" s="434">
        <v>14144.78</v>
      </c>
      <c r="AV62" s="434">
        <v>6521.36</v>
      </c>
      <c r="AW62" s="434">
        <v>17980.099999999999</v>
      </c>
      <c r="AX62" s="434">
        <v>0</v>
      </c>
      <c r="AY62" s="434">
        <v>51829.74</v>
      </c>
      <c r="AZ62" s="434">
        <v>12119.92</v>
      </c>
      <c r="BA62" s="434">
        <v>8886.7800000000007</v>
      </c>
      <c r="BB62" s="434">
        <v>10449.280000000001</v>
      </c>
      <c r="BC62" s="434">
        <v>38270.589999999997</v>
      </c>
      <c r="BD62" s="434">
        <v>8095.32</v>
      </c>
      <c r="BE62" s="434">
        <v>14164.62</v>
      </c>
      <c r="BF62" s="434">
        <v>89706.99</v>
      </c>
      <c r="BG62" s="434">
        <v>8438.32</v>
      </c>
      <c r="BH62" s="433">
        <v>0</v>
      </c>
      <c r="BI62" s="433">
        <v>6602.62</v>
      </c>
      <c r="BJ62" s="433">
        <v>19712.740000000002</v>
      </c>
      <c r="BK62" s="433">
        <v>3433.73</v>
      </c>
      <c r="BL62" s="433">
        <v>602.72</v>
      </c>
      <c r="BM62" s="433">
        <v>13365.4</v>
      </c>
      <c r="BN62" s="434">
        <v>0</v>
      </c>
      <c r="BO62" s="434">
        <v>2113.85</v>
      </c>
      <c r="BP62" s="434">
        <v>17852.189999999999</v>
      </c>
      <c r="BQ62" s="434">
        <v>39506.03</v>
      </c>
      <c r="BR62" s="434">
        <v>200107.41</v>
      </c>
      <c r="BS62" s="434">
        <v>23507.43</v>
      </c>
      <c r="BT62" s="434">
        <v>125106.46</v>
      </c>
      <c r="BU62" s="434">
        <v>51291.82</v>
      </c>
      <c r="BV62" s="434">
        <v>0</v>
      </c>
      <c r="BW62" s="497">
        <v>0</v>
      </c>
      <c r="BX62" s="498"/>
      <c r="BY62" s="434">
        <v>0</v>
      </c>
      <c r="BZ62" s="434">
        <v>0</v>
      </c>
      <c r="CA62" s="434">
        <v>0</v>
      </c>
      <c r="CB62" s="434">
        <v>0</v>
      </c>
      <c r="CC62" s="434">
        <v>14614.55</v>
      </c>
      <c r="CD62" s="434">
        <v>0</v>
      </c>
      <c r="CE62" s="434">
        <v>6000</v>
      </c>
      <c r="CF62" s="434">
        <v>0</v>
      </c>
      <c r="CG62" s="434">
        <v>0</v>
      </c>
      <c r="CH62" s="434">
        <v>0</v>
      </c>
      <c r="CI62" s="434">
        <v>0</v>
      </c>
      <c r="CJ62" s="433">
        <v>0</v>
      </c>
      <c r="CK62" s="433">
        <v>0</v>
      </c>
      <c r="CL62" s="433">
        <v>13084.55</v>
      </c>
      <c r="CM62" s="433">
        <v>1530</v>
      </c>
      <c r="CN62" s="434">
        <v>0</v>
      </c>
      <c r="CO62" s="434">
        <v>201898</v>
      </c>
      <c r="CP62" s="434">
        <v>0</v>
      </c>
      <c r="CQ62" s="434">
        <v>0</v>
      </c>
      <c r="CR62" s="434">
        <v>0</v>
      </c>
      <c r="CS62" s="434">
        <v>0</v>
      </c>
      <c r="CT62" s="435">
        <f t="shared" si="1"/>
        <v>201898</v>
      </c>
      <c r="CU62" s="435">
        <f t="shared" si="2"/>
        <v>0</v>
      </c>
    </row>
    <row r="63" spans="1:99" ht="15">
      <c r="A63" s="433">
        <v>302</v>
      </c>
      <c r="B63" s="433">
        <v>3506</v>
      </c>
      <c r="C63" s="433" t="s">
        <v>184</v>
      </c>
      <c r="D63" s="433" t="s">
        <v>568</v>
      </c>
      <c r="E63" s="433"/>
      <c r="F63" s="433" t="s">
        <v>831</v>
      </c>
      <c r="G63" s="433">
        <v>0</v>
      </c>
      <c r="H63" s="433">
        <v>0</v>
      </c>
      <c r="I63" s="433" t="s">
        <v>832</v>
      </c>
      <c r="J63" s="433" t="s">
        <v>833</v>
      </c>
      <c r="K63" s="433" t="s">
        <v>834</v>
      </c>
      <c r="L63" s="433" t="s">
        <v>835</v>
      </c>
      <c r="M63" s="433" t="s">
        <v>834</v>
      </c>
      <c r="N63" s="433" t="s">
        <v>836</v>
      </c>
      <c r="O63" s="433" t="s">
        <v>837</v>
      </c>
      <c r="P63" s="433" t="s">
        <v>837</v>
      </c>
      <c r="Q63" s="434">
        <v>-16156.03</v>
      </c>
      <c r="R63" s="434">
        <v>0</v>
      </c>
      <c r="S63" s="434">
        <f t="shared" si="0"/>
        <v>-16156.03</v>
      </c>
      <c r="T63" s="434">
        <v>0</v>
      </c>
      <c r="U63" s="434">
        <v>1625821.05</v>
      </c>
      <c r="V63" s="434">
        <v>0</v>
      </c>
      <c r="W63" s="434">
        <v>180658.44</v>
      </c>
      <c r="X63" s="434">
        <v>0</v>
      </c>
      <c r="Y63" s="434">
        <v>41048</v>
      </c>
      <c r="Z63" s="434">
        <v>48893.42</v>
      </c>
      <c r="AA63" s="434">
        <v>85881.83</v>
      </c>
      <c r="AB63" s="434">
        <v>41076.9</v>
      </c>
      <c r="AC63" s="434">
        <v>46481.23</v>
      </c>
      <c r="AD63" s="434">
        <v>594.63</v>
      </c>
      <c r="AE63" s="434">
        <v>0</v>
      </c>
      <c r="AF63" s="434">
        <v>0</v>
      </c>
      <c r="AG63" s="434">
        <v>49317.09</v>
      </c>
      <c r="AH63" s="434">
        <v>70852.09</v>
      </c>
      <c r="AI63" s="434">
        <v>0</v>
      </c>
      <c r="AJ63" s="434">
        <v>0</v>
      </c>
      <c r="AK63" s="434">
        <v>0</v>
      </c>
      <c r="AL63" s="434">
        <v>2073.13</v>
      </c>
      <c r="AM63" s="434">
        <v>52567</v>
      </c>
      <c r="AN63" s="434">
        <v>941112.24</v>
      </c>
      <c r="AO63" s="434">
        <v>2281.65</v>
      </c>
      <c r="AP63" s="434">
        <v>502416.75</v>
      </c>
      <c r="AQ63" s="434">
        <v>80766.42</v>
      </c>
      <c r="AR63" s="434">
        <v>79989.5</v>
      </c>
      <c r="AS63" s="434">
        <v>0</v>
      </c>
      <c r="AT63" s="434">
        <v>0</v>
      </c>
      <c r="AU63" s="434">
        <v>2517.56</v>
      </c>
      <c r="AV63" s="434">
        <v>3812.67</v>
      </c>
      <c r="AW63" s="434">
        <v>466.46</v>
      </c>
      <c r="AX63" s="434">
        <v>0</v>
      </c>
      <c r="AY63" s="434">
        <v>64475.95</v>
      </c>
      <c r="AZ63" s="434">
        <v>7169</v>
      </c>
      <c r="BA63" s="434">
        <v>7195.93</v>
      </c>
      <c r="BB63" s="434">
        <v>4602.7299999999996</v>
      </c>
      <c r="BC63" s="434">
        <v>35262.370000000003</v>
      </c>
      <c r="BD63" s="434">
        <v>4243.2</v>
      </c>
      <c r="BE63" s="434">
        <v>10768.27</v>
      </c>
      <c r="BF63" s="434">
        <v>75411.740000000005</v>
      </c>
      <c r="BG63" s="434">
        <v>6897.64</v>
      </c>
      <c r="BH63" s="433">
        <v>0</v>
      </c>
      <c r="BI63" s="433">
        <v>1457.7</v>
      </c>
      <c r="BJ63" s="433">
        <v>9960.42</v>
      </c>
      <c r="BK63" s="433">
        <v>2074.71</v>
      </c>
      <c r="BL63" s="433">
        <v>186.94</v>
      </c>
      <c r="BM63" s="433">
        <v>14445</v>
      </c>
      <c r="BN63" s="434">
        <v>0</v>
      </c>
      <c r="BO63" s="434">
        <v>1225.18</v>
      </c>
      <c r="BP63" s="434">
        <v>11490.09</v>
      </c>
      <c r="BQ63" s="434">
        <v>19017.3</v>
      </c>
      <c r="BR63" s="434">
        <v>98807.86</v>
      </c>
      <c r="BS63" s="434">
        <v>42245.5</v>
      </c>
      <c r="BT63" s="434">
        <v>67215.11</v>
      </c>
      <c r="BU63" s="434">
        <v>42040.89</v>
      </c>
      <c r="BV63" s="434">
        <v>0</v>
      </c>
      <c r="BW63" s="497">
        <v>0</v>
      </c>
      <c r="BX63" s="498"/>
      <c r="BY63" s="434">
        <v>0</v>
      </c>
      <c r="BZ63" s="434">
        <v>0</v>
      </c>
      <c r="CA63" s="434">
        <v>0</v>
      </c>
      <c r="CB63" s="434">
        <v>0</v>
      </c>
      <c r="CC63" s="434">
        <v>0</v>
      </c>
      <c r="CD63" s="434">
        <v>0</v>
      </c>
      <c r="CE63" s="434">
        <v>6000</v>
      </c>
      <c r="CF63" s="434">
        <v>0</v>
      </c>
      <c r="CG63" s="434">
        <v>0</v>
      </c>
      <c r="CH63" s="434">
        <v>0</v>
      </c>
      <c r="CI63" s="434">
        <v>0</v>
      </c>
      <c r="CJ63" s="433">
        <v>0</v>
      </c>
      <c r="CK63" s="433">
        <v>0</v>
      </c>
      <c r="CL63" s="433">
        <v>0</v>
      </c>
      <c r="CM63" s="433">
        <v>0</v>
      </c>
      <c r="CN63" s="434">
        <v>0</v>
      </c>
      <c r="CO63" s="434">
        <v>89552</v>
      </c>
      <c r="CP63" s="434">
        <v>0</v>
      </c>
      <c r="CQ63" s="434">
        <v>0</v>
      </c>
      <c r="CR63" s="434">
        <v>0</v>
      </c>
      <c r="CS63" s="434">
        <v>0</v>
      </c>
      <c r="CT63" s="435">
        <f t="shared" si="1"/>
        <v>89552</v>
      </c>
      <c r="CU63" s="435">
        <f t="shared" si="2"/>
        <v>0</v>
      </c>
    </row>
    <row r="64" spans="1:99" ht="15">
      <c r="A64" s="433">
        <v>302</v>
      </c>
      <c r="B64" s="433">
        <v>3507</v>
      </c>
      <c r="C64" s="433" t="s">
        <v>877</v>
      </c>
      <c r="D64" s="433" t="s">
        <v>568</v>
      </c>
      <c r="E64" s="433"/>
      <c r="F64" s="433" t="s">
        <v>831</v>
      </c>
      <c r="G64" s="433">
        <v>0</v>
      </c>
      <c r="H64" s="433">
        <v>1</v>
      </c>
      <c r="I64" s="433" t="s">
        <v>832</v>
      </c>
      <c r="J64" s="433" t="s">
        <v>833</v>
      </c>
      <c r="K64" s="433" t="s">
        <v>834</v>
      </c>
      <c r="L64" s="433" t="s">
        <v>835</v>
      </c>
      <c r="M64" s="433" t="s">
        <v>834</v>
      </c>
      <c r="N64" s="433" t="s">
        <v>836</v>
      </c>
      <c r="O64" s="433" t="s">
        <v>837</v>
      </c>
      <c r="P64" s="433" t="s">
        <v>837</v>
      </c>
      <c r="Q64" s="434">
        <v>-405109.03</v>
      </c>
      <c r="R64" s="434">
        <v>0</v>
      </c>
      <c r="S64" s="434">
        <f t="shared" si="0"/>
        <v>-405109.03</v>
      </c>
      <c r="T64" s="434">
        <v>0</v>
      </c>
      <c r="U64" s="434">
        <v>913845.08</v>
      </c>
      <c r="V64" s="434">
        <v>0</v>
      </c>
      <c r="W64" s="434">
        <v>111019.6</v>
      </c>
      <c r="X64" s="434">
        <v>0</v>
      </c>
      <c r="Y64" s="434">
        <v>51410</v>
      </c>
      <c r="Z64" s="434">
        <v>0</v>
      </c>
      <c r="AA64" s="434">
        <v>46869.66</v>
      </c>
      <c r="AB64" s="434">
        <v>1707.6</v>
      </c>
      <c r="AC64" s="434">
        <v>6653.54</v>
      </c>
      <c r="AD64" s="434">
        <v>786.4</v>
      </c>
      <c r="AE64" s="434">
        <v>0</v>
      </c>
      <c r="AF64" s="434">
        <v>0</v>
      </c>
      <c r="AG64" s="434">
        <v>14054.63</v>
      </c>
      <c r="AH64" s="434">
        <v>5049.1499999999996</v>
      </c>
      <c r="AI64" s="434">
        <v>0</v>
      </c>
      <c r="AJ64" s="434">
        <v>0</v>
      </c>
      <c r="AK64" s="434">
        <v>0</v>
      </c>
      <c r="AL64" s="434">
        <v>3723.13</v>
      </c>
      <c r="AM64" s="434">
        <v>35172</v>
      </c>
      <c r="AN64" s="434">
        <v>618946.6</v>
      </c>
      <c r="AO64" s="434">
        <v>0</v>
      </c>
      <c r="AP64" s="434">
        <v>200733.69</v>
      </c>
      <c r="AQ64" s="434">
        <v>39051.81</v>
      </c>
      <c r="AR64" s="434">
        <v>51246.74</v>
      </c>
      <c r="AS64" s="434">
        <v>0</v>
      </c>
      <c r="AT64" s="434">
        <v>25262.35</v>
      </c>
      <c r="AU64" s="434">
        <v>1552</v>
      </c>
      <c r="AV64" s="434">
        <v>1841.2</v>
      </c>
      <c r="AW64" s="434">
        <v>265.60000000000002</v>
      </c>
      <c r="AX64" s="434">
        <v>0</v>
      </c>
      <c r="AY64" s="434">
        <v>13200.72</v>
      </c>
      <c r="AZ64" s="434">
        <v>4640.51</v>
      </c>
      <c r="BA64" s="434">
        <v>22892.51</v>
      </c>
      <c r="BB64" s="434">
        <v>2862.28</v>
      </c>
      <c r="BC64" s="434">
        <v>24843.33</v>
      </c>
      <c r="BD64" s="434">
        <v>4617.6000000000004</v>
      </c>
      <c r="BE64" s="434">
        <v>7751.29</v>
      </c>
      <c r="BF64" s="434">
        <v>42978.02</v>
      </c>
      <c r="BG64" s="434">
        <v>11172.59</v>
      </c>
      <c r="BH64" s="433">
        <v>0</v>
      </c>
      <c r="BI64" s="433">
        <v>10840.2</v>
      </c>
      <c r="BJ64" s="433">
        <v>830</v>
      </c>
      <c r="BK64" s="433">
        <v>7728.6</v>
      </c>
      <c r="BL64" s="433">
        <v>0</v>
      </c>
      <c r="BM64" s="433">
        <v>8600</v>
      </c>
      <c r="BN64" s="434">
        <v>0</v>
      </c>
      <c r="BO64" s="434">
        <v>2839.36</v>
      </c>
      <c r="BP64" s="434">
        <v>2542.4</v>
      </c>
      <c r="BQ64" s="434">
        <v>12116.98</v>
      </c>
      <c r="BR64" s="434">
        <v>58650.93</v>
      </c>
      <c r="BS64" s="434">
        <v>0</v>
      </c>
      <c r="BT64" s="434">
        <v>310798.71000000002</v>
      </c>
      <c r="BU64" s="434">
        <v>24637.7</v>
      </c>
      <c r="BV64" s="434">
        <v>4375.9799999999996</v>
      </c>
      <c r="BW64" s="497">
        <v>0</v>
      </c>
      <c r="BX64" s="498"/>
      <c r="BY64" s="434">
        <v>0</v>
      </c>
      <c r="BZ64" s="434">
        <v>0</v>
      </c>
      <c r="CA64" s="434">
        <v>0</v>
      </c>
      <c r="CB64" s="434">
        <v>0</v>
      </c>
      <c r="CC64" s="434">
        <v>0</v>
      </c>
      <c r="CD64" s="434">
        <v>0</v>
      </c>
      <c r="CE64" s="434">
        <v>6000</v>
      </c>
      <c r="CF64" s="434">
        <v>0</v>
      </c>
      <c r="CG64" s="434">
        <v>0</v>
      </c>
      <c r="CH64" s="434">
        <v>0</v>
      </c>
      <c r="CI64" s="434">
        <v>0</v>
      </c>
      <c r="CJ64" s="433">
        <v>0</v>
      </c>
      <c r="CK64" s="433">
        <v>0</v>
      </c>
      <c r="CL64" s="433">
        <v>0</v>
      </c>
      <c r="CM64" s="433">
        <v>0</v>
      </c>
      <c r="CN64" s="434">
        <v>0</v>
      </c>
      <c r="CO64" s="434">
        <v>-732637.94</v>
      </c>
      <c r="CP64" s="434">
        <v>0</v>
      </c>
      <c r="CQ64" s="434">
        <v>0</v>
      </c>
      <c r="CR64" s="434">
        <v>0</v>
      </c>
      <c r="CS64" s="434">
        <v>0</v>
      </c>
      <c r="CT64" s="435">
        <f t="shared" si="1"/>
        <v>-732637.94</v>
      </c>
      <c r="CU64" s="435">
        <f t="shared" si="2"/>
        <v>0</v>
      </c>
    </row>
    <row r="65" spans="1:99" ht="15">
      <c r="A65" s="433">
        <v>302</v>
      </c>
      <c r="B65" s="433">
        <v>3509</v>
      </c>
      <c r="C65" s="433" t="s">
        <v>878</v>
      </c>
      <c r="D65" s="433" t="s">
        <v>568</v>
      </c>
      <c r="E65" s="433"/>
      <c r="F65" s="433" t="s">
        <v>831</v>
      </c>
      <c r="G65" s="433">
        <v>0</v>
      </c>
      <c r="H65" s="433">
        <v>1</v>
      </c>
      <c r="I65" s="433" t="s">
        <v>832</v>
      </c>
      <c r="J65" s="433" t="s">
        <v>833</v>
      </c>
      <c r="K65" s="433" t="s">
        <v>834</v>
      </c>
      <c r="L65" s="433" t="s">
        <v>835</v>
      </c>
      <c r="M65" s="433" t="s">
        <v>834</v>
      </c>
      <c r="N65" s="433" t="s">
        <v>836</v>
      </c>
      <c r="O65" s="433" t="s">
        <v>837</v>
      </c>
      <c r="P65" s="433" t="s">
        <v>837</v>
      </c>
      <c r="Q65" s="434">
        <v>-697085.94</v>
      </c>
      <c r="R65" s="434">
        <v>0</v>
      </c>
      <c r="S65" s="434">
        <f t="shared" si="0"/>
        <v>-697085.94</v>
      </c>
      <c r="T65" s="434">
        <v>0</v>
      </c>
      <c r="U65" s="434">
        <v>2694687.59</v>
      </c>
      <c r="V65" s="434">
        <v>0</v>
      </c>
      <c r="W65" s="434">
        <v>234474.98</v>
      </c>
      <c r="X65" s="434">
        <v>0</v>
      </c>
      <c r="Y65" s="434">
        <v>153920</v>
      </c>
      <c r="Z65" s="434">
        <v>2700</v>
      </c>
      <c r="AA65" s="434">
        <v>124003.37</v>
      </c>
      <c r="AB65" s="434">
        <v>13563.64</v>
      </c>
      <c r="AC65" s="434">
        <v>21297.81</v>
      </c>
      <c r="AD65" s="434">
        <v>2014.97</v>
      </c>
      <c r="AE65" s="434">
        <v>0</v>
      </c>
      <c r="AF65" s="434">
        <v>0</v>
      </c>
      <c r="AG65" s="434">
        <v>36959.35</v>
      </c>
      <c r="AH65" s="434">
        <v>2392.1999999999998</v>
      </c>
      <c r="AI65" s="434">
        <v>0</v>
      </c>
      <c r="AJ65" s="434">
        <v>0</v>
      </c>
      <c r="AK65" s="434">
        <v>0</v>
      </c>
      <c r="AL65" s="434">
        <v>0</v>
      </c>
      <c r="AM65" s="434">
        <v>113280.13</v>
      </c>
      <c r="AN65" s="434">
        <v>1362669.47</v>
      </c>
      <c r="AO65" s="434">
        <v>0</v>
      </c>
      <c r="AP65" s="434">
        <v>628014.88</v>
      </c>
      <c r="AQ65" s="434">
        <v>147022.6</v>
      </c>
      <c r="AR65" s="434">
        <v>123267.18</v>
      </c>
      <c r="AS65" s="434">
        <v>0</v>
      </c>
      <c r="AT65" s="434">
        <v>81788.3</v>
      </c>
      <c r="AU65" s="434">
        <v>9491.7800000000007</v>
      </c>
      <c r="AV65" s="434">
        <v>9198.2000000000007</v>
      </c>
      <c r="AW65" s="434">
        <v>735.4</v>
      </c>
      <c r="AX65" s="434">
        <v>0</v>
      </c>
      <c r="AY65" s="434">
        <v>30498.45</v>
      </c>
      <c r="AZ65" s="434">
        <v>225</v>
      </c>
      <c r="BA65" s="434">
        <v>2835.92</v>
      </c>
      <c r="BB65" s="434">
        <v>8649.14</v>
      </c>
      <c r="BC65" s="434">
        <v>83764.19</v>
      </c>
      <c r="BD65" s="434">
        <v>14476.8</v>
      </c>
      <c r="BE65" s="434">
        <v>21538.84</v>
      </c>
      <c r="BF65" s="434">
        <v>105885.36</v>
      </c>
      <c r="BG65" s="434">
        <v>14044.71</v>
      </c>
      <c r="BH65" s="433">
        <v>0</v>
      </c>
      <c r="BI65" s="433">
        <v>0</v>
      </c>
      <c r="BJ65" s="433">
        <v>0</v>
      </c>
      <c r="BK65" s="433">
        <v>0</v>
      </c>
      <c r="BL65" s="433">
        <v>0</v>
      </c>
      <c r="BM65" s="433">
        <v>0</v>
      </c>
      <c r="BN65" s="434">
        <v>0</v>
      </c>
      <c r="BO65" s="434">
        <v>17343.28</v>
      </c>
      <c r="BP65" s="434">
        <v>7039.25</v>
      </c>
      <c r="BQ65" s="434">
        <v>5889.11</v>
      </c>
      <c r="BR65" s="434">
        <v>170559.64</v>
      </c>
      <c r="BS65" s="434">
        <v>154507.20000000001</v>
      </c>
      <c r="BT65" s="434">
        <v>286744.36</v>
      </c>
      <c r="BU65" s="434">
        <v>40932.04</v>
      </c>
      <c r="BV65" s="434">
        <v>0</v>
      </c>
      <c r="BW65" s="497">
        <v>0</v>
      </c>
      <c r="BX65" s="498"/>
      <c r="BY65" s="434">
        <v>0</v>
      </c>
      <c r="BZ65" s="434">
        <v>0</v>
      </c>
      <c r="CA65" s="434">
        <v>0</v>
      </c>
      <c r="CB65" s="434">
        <v>0</v>
      </c>
      <c r="CC65" s="434">
        <v>0</v>
      </c>
      <c r="CD65" s="434">
        <v>0</v>
      </c>
      <c r="CE65" s="434">
        <v>6000</v>
      </c>
      <c r="CF65" s="434">
        <v>0</v>
      </c>
      <c r="CG65" s="434">
        <v>0</v>
      </c>
      <c r="CH65" s="434">
        <v>0</v>
      </c>
      <c r="CI65" s="434">
        <v>0</v>
      </c>
      <c r="CJ65" s="433">
        <v>0</v>
      </c>
      <c r="CK65" s="433">
        <v>0</v>
      </c>
      <c r="CL65" s="433">
        <v>0</v>
      </c>
      <c r="CM65" s="433">
        <v>0</v>
      </c>
      <c r="CN65" s="434">
        <v>0</v>
      </c>
      <c r="CO65" s="434">
        <v>-624913</v>
      </c>
      <c r="CP65" s="434">
        <v>0</v>
      </c>
      <c r="CQ65" s="434">
        <v>0</v>
      </c>
      <c r="CR65" s="434">
        <v>0</v>
      </c>
      <c r="CS65" s="434">
        <v>0</v>
      </c>
      <c r="CT65" s="435">
        <f t="shared" si="1"/>
        <v>-624913</v>
      </c>
      <c r="CU65" s="435">
        <f t="shared" si="2"/>
        <v>0</v>
      </c>
    </row>
    <row r="66" spans="1:99" ht="30">
      <c r="A66" s="433">
        <v>302</v>
      </c>
      <c r="B66" s="433">
        <v>3510</v>
      </c>
      <c r="C66" s="433" t="s">
        <v>879</v>
      </c>
      <c r="D66" s="433" t="s">
        <v>568</v>
      </c>
      <c r="E66" s="433"/>
      <c r="F66" s="433" t="s">
        <v>831</v>
      </c>
      <c r="G66" s="433">
        <v>0</v>
      </c>
      <c r="H66" s="433">
        <v>0</v>
      </c>
      <c r="I66" s="433" t="s">
        <v>832</v>
      </c>
      <c r="J66" s="433" t="s">
        <v>833</v>
      </c>
      <c r="K66" s="433" t="s">
        <v>834</v>
      </c>
      <c r="L66" s="433" t="s">
        <v>835</v>
      </c>
      <c r="M66" s="433" t="s">
        <v>834</v>
      </c>
      <c r="N66" s="433" t="s">
        <v>836</v>
      </c>
      <c r="O66" s="433" t="s">
        <v>837</v>
      </c>
      <c r="P66" s="433" t="s">
        <v>837</v>
      </c>
      <c r="Q66" s="434">
        <v>255603.01</v>
      </c>
      <c r="R66" s="434">
        <v>0</v>
      </c>
      <c r="S66" s="434">
        <f t="shared" si="0"/>
        <v>255603.01</v>
      </c>
      <c r="T66" s="434">
        <v>0</v>
      </c>
      <c r="U66" s="434">
        <v>2134664.06</v>
      </c>
      <c r="V66" s="434">
        <v>0</v>
      </c>
      <c r="W66" s="434">
        <v>50186.33</v>
      </c>
      <c r="X66" s="434">
        <v>0</v>
      </c>
      <c r="Y66" s="434">
        <v>85734</v>
      </c>
      <c r="Z66" s="434">
        <v>7029.61</v>
      </c>
      <c r="AA66" s="434">
        <v>104590.98</v>
      </c>
      <c r="AB66" s="434">
        <v>17270</v>
      </c>
      <c r="AC66" s="434">
        <v>3844.88</v>
      </c>
      <c r="AD66" s="434">
        <v>512.91999999999996</v>
      </c>
      <c r="AE66" s="434">
        <v>0</v>
      </c>
      <c r="AF66" s="434">
        <v>210</v>
      </c>
      <c r="AG66" s="434">
        <v>40438.050000000003</v>
      </c>
      <c r="AH66" s="434">
        <v>16410.310000000001</v>
      </c>
      <c r="AI66" s="434">
        <v>0</v>
      </c>
      <c r="AJ66" s="434">
        <v>0</v>
      </c>
      <c r="AK66" s="434">
        <v>0</v>
      </c>
      <c r="AL66" s="434">
        <v>3315.63</v>
      </c>
      <c r="AM66" s="434">
        <v>73077.5</v>
      </c>
      <c r="AN66" s="434">
        <v>1349519.96</v>
      </c>
      <c r="AO66" s="434">
        <v>0</v>
      </c>
      <c r="AP66" s="434">
        <v>399018.33</v>
      </c>
      <c r="AQ66" s="434">
        <v>35019.67</v>
      </c>
      <c r="AR66" s="434">
        <v>107329.47</v>
      </c>
      <c r="AS66" s="434">
        <v>0</v>
      </c>
      <c r="AT66" s="434">
        <v>0</v>
      </c>
      <c r="AU66" s="434">
        <v>12000.7</v>
      </c>
      <c r="AV66" s="434">
        <v>5115.1000000000004</v>
      </c>
      <c r="AW66" s="434">
        <v>675.62</v>
      </c>
      <c r="AX66" s="434">
        <v>0</v>
      </c>
      <c r="AY66" s="434">
        <v>12966.66</v>
      </c>
      <c r="AZ66" s="434">
        <v>2937.53</v>
      </c>
      <c r="BA66" s="434">
        <v>35825.57</v>
      </c>
      <c r="BB66" s="434">
        <v>1740.81</v>
      </c>
      <c r="BC66" s="434">
        <v>49460.57</v>
      </c>
      <c r="BD66" s="434">
        <v>5834.4</v>
      </c>
      <c r="BE66" s="434">
        <v>12884.13</v>
      </c>
      <c r="BF66" s="434">
        <v>131140.71</v>
      </c>
      <c r="BG66" s="434">
        <v>8704.94</v>
      </c>
      <c r="BH66" s="433">
        <v>0</v>
      </c>
      <c r="BI66" s="433">
        <v>1858</v>
      </c>
      <c r="BJ66" s="433">
        <v>9206.84</v>
      </c>
      <c r="BK66" s="433">
        <v>2309.17</v>
      </c>
      <c r="BL66" s="433">
        <v>4791.7299999999996</v>
      </c>
      <c r="BM66" s="433">
        <v>3778.92</v>
      </c>
      <c r="BN66" s="434">
        <v>0</v>
      </c>
      <c r="BO66" s="434">
        <v>10550.4</v>
      </c>
      <c r="BP66" s="434">
        <v>16642.23</v>
      </c>
      <c r="BQ66" s="434">
        <v>2880.6</v>
      </c>
      <c r="BR66" s="434">
        <v>164610.87</v>
      </c>
      <c r="BS66" s="434">
        <v>32904.910000000003</v>
      </c>
      <c r="BT66" s="434">
        <v>136936.60999999999</v>
      </c>
      <c r="BU66" s="434">
        <v>39930.83</v>
      </c>
      <c r="BV66" s="434">
        <v>0</v>
      </c>
      <c r="BW66" s="497">
        <v>0</v>
      </c>
      <c r="BX66" s="498"/>
      <c r="BY66" s="434">
        <v>0</v>
      </c>
      <c r="BZ66" s="434">
        <v>0</v>
      </c>
      <c r="CA66" s="434">
        <v>0</v>
      </c>
      <c r="CB66" s="434">
        <v>0</v>
      </c>
      <c r="CC66" s="434">
        <v>0</v>
      </c>
      <c r="CD66" s="434">
        <v>0</v>
      </c>
      <c r="CE66" s="434">
        <v>6000</v>
      </c>
      <c r="CF66" s="434">
        <v>0</v>
      </c>
      <c r="CG66" s="434">
        <v>0</v>
      </c>
      <c r="CH66" s="434">
        <v>0</v>
      </c>
      <c r="CI66" s="434">
        <v>0</v>
      </c>
      <c r="CJ66" s="433">
        <v>0</v>
      </c>
      <c r="CK66" s="433">
        <v>0</v>
      </c>
      <c r="CL66" s="433">
        <v>0</v>
      </c>
      <c r="CM66" s="433">
        <v>0</v>
      </c>
      <c r="CN66" s="434">
        <v>71315</v>
      </c>
      <c r="CO66" s="434">
        <v>124997</v>
      </c>
      <c r="CP66" s="434">
        <v>0</v>
      </c>
      <c r="CQ66" s="434">
        <v>0</v>
      </c>
      <c r="CR66" s="434">
        <v>0</v>
      </c>
      <c r="CS66" s="434">
        <v>0</v>
      </c>
      <c r="CT66" s="435">
        <f t="shared" si="1"/>
        <v>196312</v>
      </c>
      <c r="CU66" s="435">
        <f t="shared" si="2"/>
        <v>0</v>
      </c>
    </row>
    <row r="67" spans="1:99" ht="30">
      <c r="A67" s="433">
        <v>302</v>
      </c>
      <c r="B67" s="433">
        <v>3511</v>
      </c>
      <c r="C67" s="433" t="s">
        <v>880</v>
      </c>
      <c r="D67" s="433" t="s">
        <v>568</v>
      </c>
      <c r="E67" s="433"/>
      <c r="F67" s="433" t="s">
        <v>831</v>
      </c>
      <c r="G67" s="433">
        <v>0</v>
      </c>
      <c r="H67" s="433">
        <v>0</v>
      </c>
      <c r="I67" s="433" t="s">
        <v>832</v>
      </c>
      <c r="J67" s="433" t="s">
        <v>833</v>
      </c>
      <c r="K67" s="433" t="s">
        <v>834</v>
      </c>
      <c r="L67" s="433" t="s">
        <v>835</v>
      </c>
      <c r="M67" s="433" t="s">
        <v>834</v>
      </c>
      <c r="N67" s="433" t="s">
        <v>836</v>
      </c>
      <c r="O67" s="433" t="s">
        <v>837</v>
      </c>
      <c r="P67" s="433" t="s">
        <v>837</v>
      </c>
      <c r="Q67" s="434">
        <v>295856.69</v>
      </c>
      <c r="R67" s="434">
        <v>0</v>
      </c>
      <c r="S67" s="434">
        <f t="shared" si="0"/>
        <v>295856.69</v>
      </c>
      <c r="T67" s="434">
        <v>0</v>
      </c>
      <c r="U67" s="434">
        <v>2620266.91</v>
      </c>
      <c r="V67" s="434">
        <v>0</v>
      </c>
      <c r="W67" s="434">
        <v>144975.82999999999</v>
      </c>
      <c r="X67" s="434">
        <v>0</v>
      </c>
      <c r="Y67" s="434">
        <v>129390</v>
      </c>
      <c r="Z67" s="434">
        <v>8829.61</v>
      </c>
      <c r="AA67" s="434">
        <v>91699.93</v>
      </c>
      <c r="AB67" s="434">
        <v>0</v>
      </c>
      <c r="AC67" s="434">
        <v>57683.7</v>
      </c>
      <c r="AD67" s="434">
        <v>1132.18</v>
      </c>
      <c r="AE67" s="434">
        <v>3000</v>
      </c>
      <c r="AF67" s="434">
        <v>0</v>
      </c>
      <c r="AG67" s="434">
        <v>73642.22</v>
      </c>
      <c r="AH67" s="434">
        <v>7422.84</v>
      </c>
      <c r="AI67" s="434">
        <v>0</v>
      </c>
      <c r="AJ67" s="434">
        <v>0</v>
      </c>
      <c r="AK67" s="434">
        <v>0</v>
      </c>
      <c r="AL67" s="434">
        <v>2875.63</v>
      </c>
      <c r="AM67" s="434">
        <v>75161</v>
      </c>
      <c r="AN67" s="434">
        <v>1251689.79</v>
      </c>
      <c r="AO67" s="434">
        <v>5997.23</v>
      </c>
      <c r="AP67" s="434">
        <v>626409.68000000005</v>
      </c>
      <c r="AQ67" s="434">
        <v>50980.47</v>
      </c>
      <c r="AR67" s="434">
        <v>171270.18</v>
      </c>
      <c r="AS67" s="434">
        <v>0</v>
      </c>
      <c r="AT67" s="434">
        <v>13899.74</v>
      </c>
      <c r="AU67" s="434">
        <v>2518.44</v>
      </c>
      <c r="AV67" s="434">
        <v>8521.82</v>
      </c>
      <c r="AW67" s="434">
        <v>12816.84</v>
      </c>
      <c r="AX67" s="434">
        <v>0</v>
      </c>
      <c r="AY67" s="434">
        <v>21826.38</v>
      </c>
      <c r="AZ67" s="434">
        <v>7775.83</v>
      </c>
      <c r="BA67" s="434">
        <v>61088.38</v>
      </c>
      <c r="BB67" s="434">
        <v>750.5</v>
      </c>
      <c r="BC67" s="434">
        <v>29117.91</v>
      </c>
      <c r="BD67" s="434">
        <v>5023.2</v>
      </c>
      <c r="BE67" s="434">
        <v>13698.92</v>
      </c>
      <c r="BF67" s="434">
        <v>113166.15</v>
      </c>
      <c r="BG67" s="434">
        <v>9345.17</v>
      </c>
      <c r="BH67" s="433">
        <v>0</v>
      </c>
      <c r="BI67" s="433">
        <v>14430.09</v>
      </c>
      <c r="BJ67" s="433">
        <v>16896.099999999999</v>
      </c>
      <c r="BK67" s="433">
        <v>0</v>
      </c>
      <c r="BL67" s="433">
        <v>1851.29</v>
      </c>
      <c r="BM67" s="433">
        <v>14119.8</v>
      </c>
      <c r="BN67" s="434">
        <v>0</v>
      </c>
      <c r="BO67" s="434">
        <v>7325.15</v>
      </c>
      <c r="BP67" s="434">
        <v>17615.96</v>
      </c>
      <c r="BQ67" s="434">
        <v>66704.17</v>
      </c>
      <c r="BR67" s="434">
        <v>175991.4</v>
      </c>
      <c r="BS67" s="434">
        <v>209871.69</v>
      </c>
      <c r="BT67" s="434">
        <v>279655.3</v>
      </c>
      <c r="BU67" s="434">
        <v>28583.96</v>
      </c>
      <c r="BV67" s="434">
        <v>0</v>
      </c>
      <c r="BW67" s="497">
        <v>0</v>
      </c>
      <c r="BX67" s="498"/>
      <c r="BY67" s="434">
        <v>0</v>
      </c>
      <c r="BZ67" s="434">
        <v>0</v>
      </c>
      <c r="CA67" s="434">
        <v>0</v>
      </c>
      <c r="CB67" s="434">
        <v>0</v>
      </c>
      <c r="CC67" s="434">
        <v>0</v>
      </c>
      <c r="CD67" s="434">
        <v>0</v>
      </c>
      <c r="CE67" s="434">
        <v>6000</v>
      </c>
      <c r="CF67" s="434">
        <v>0</v>
      </c>
      <c r="CG67" s="434">
        <v>0</v>
      </c>
      <c r="CH67" s="434">
        <v>0</v>
      </c>
      <c r="CI67" s="434">
        <v>0</v>
      </c>
      <c r="CJ67" s="433">
        <v>0</v>
      </c>
      <c r="CK67" s="433">
        <v>0</v>
      </c>
      <c r="CL67" s="433">
        <v>0</v>
      </c>
      <c r="CM67" s="433">
        <v>0</v>
      </c>
      <c r="CN67" s="434">
        <v>0</v>
      </c>
      <c r="CO67" s="434">
        <v>272995</v>
      </c>
      <c r="CP67" s="434">
        <v>0</v>
      </c>
      <c r="CQ67" s="434">
        <v>0</v>
      </c>
      <c r="CR67" s="434">
        <v>0</v>
      </c>
      <c r="CS67" s="434">
        <v>0</v>
      </c>
      <c r="CT67" s="435">
        <f t="shared" si="1"/>
        <v>272995</v>
      </c>
      <c r="CU67" s="435">
        <f t="shared" si="2"/>
        <v>0</v>
      </c>
    </row>
    <row r="68" spans="1:99" ht="15">
      <c r="A68" s="433">
        <v>302</v>
      </c>
      <c r="B68" s="433">
        <v>3512</v>
      </c>
      <c r="C68" s="433" t="s">
        <v>881</v>
      </c>
      <c r="D68" s="433" t="s">
        <v>568</v>
      </c>
      <c r="E68" s="433"/>
      <c r="F68" s="433" t="s">
        <v>831</v>
      </c>
      <c r="G68" s="433">
        <v>0</v>
      </c>
      <c r="H68" s="433">
        <v>1</v>
      </c>
      <c r="I68" s="433" t="s">
        <v>832</v>
      </c>
      <c r="J68" s="433" t="s">
        <v>833</v>
      </c>
      <c r="K68" s="433" t="s">
        <v>834</v>
      </c>
      <c r="L68" s="433" t="s">
        <v>835</v>
      </c>
      <c r="M68" s="433" t="s">
        <v>834</v>
      </c>
      <c r="N68" s="433" t="s">
        <v>836</v>
      </c>
      <c r="O68" s="433" t="s">
        <v>837</v>
      </c>
      <c r="P68" s="433" t="s">
        <v>837</v>
      </c>
      <c r="Q68" s="434">
        <v>-4910.74</v>
      </c>
      <c r="R68" s="434">
        <v>0</v>
      </c>
      <c r="S68" s="434">
        <f t="shared" si="0"/>
        <v>-4910.74</v>
      </c>
      <c r="T68" s="434">
        <v>0</v>
      </c>
      <c r="U68" s="434">
        <v>1986564</v>
      </c>
      <c r="V68" s="434">
        <v>0</v>
      </c>
      <c r="W68" s="434">
        <v>54404</v>
      </c>
      <c r="X68" s="434">
        <v>0</v>
      </c>
      <c r="Y68" s="434">
        <v>11765</v>
      </c>
      <c r="Z68" s="434">
        <v>4174</v>
      </c>
      <c r="AA68" s="434">
        <v>160629</v>
      </c>
      <c r="AB68" s="434">
        <v>6220</v>
      </c>
      <c r="AC68" s="434">
        <v>51761</v>
      </c>
      <c r="AD68" s="434">
        <v>50681.64</v>
      </c>
      <c r="AE68" s="434">
        <v>1212</v>
      </c>
      <c r="AF68" s="434">
        <v>0</v>
      </c>
      <c r="AG68" s="434">
        <v>168657</v>
      </c>
      <c r="AH68" s="434">
        <v>405050</v>
      </c>
      <c r="AI68" s="434">
        <v>0</v>
      </c>
      <c r="AJ68" s="434">
        <v>0</v>
      </c>
      <c r="AK68" s="434">
        <v>0</v>
      </c>
      <c r="AL68" s="434">
        <v>527</v>
      </c>
      <c r="AM68" s="434">
        <v>95116.62</v>
      </c>
      <c r="AN68" s="434">
        <v>1394407.15</v>
      </c>
      <c r="AO68" s="434">
        <v>31037</v>
      </c>
      <c r="AP68" s="434">
        <v>377798</v>
      </c>
      <c r="AQ68" s="434">
        <v>78235</v>
      </c>
      <c r="AR68" s="434">
        <v>210512</v>
      </c>
      <c r="AS68" s="434">
        <v>0</v>
      </c>
      <c r="AT68" s="434">
        <v>44263</v>
      </c>
      <c r="AU68" s="434">
        <v>4437</v>
      </c>
      <c r="AV68" s="434">
        <v>1901</v>
      </c>
      <c r="AW68" s="434">
        <v>10233</v>
      </c>
      <c r="AX68" s="434">
        <v>0</v>
      </c>
      <c r="AY68" s="434">
        <v>33507</v>
      </c>
      <c r="AZ68" s="434">
        <v>0</v>
      </c>
      <c r="BA68" s="434">
        <v>54853</v>
      </c>
      <c r="BB68" s="434">
        <v>3579</v>
      </c>
      <c r="BC68" s="434">
        <v>63076</v>
      </c>
      <c r="BD68" s="434">
        <v>15600</v>
      </c>
      <c r="BE68" s="434">
        <v>50764</v>
      </c>
      <c r="BF68" s="434">
        <v>87339</v>
      </c>
      <c r="BG68" s="434">
        <v>8306</v>
      </c>
      <c r="BH68" s="433">
        <v>0</v>
      </c>
      <c r="BI68" s="433">
        <v>0</v>
      </c>
      <c r="BJ68" s="433">
        <v>6956</v>
      </c>
      <c r="BK68" s="433">
        <v>3762</v>
      </c>
      <c r="BL68" s="433">
        <v>5252</v>
      </c>
      <c r="BM68" s="433">
        <v>14932</v>
      </c>
      <c r="BN68" s="434">
        <v>0</v>
      </c>
      <c r="BO68" s="434">
        <v>13028</v>
      </c>
      <c r="BP68" s="434">
        <v>14720</v>
      </c>
      <c r="BQ68" s="434">
        <v>13091</v>
      </c>
      <c r="BR68" s="434">
        <v>218392</v>
      </c>
      <c r="BS68" s="434">
        <v>41411</v>
      </c>
      <c r="BT68" s="434">
        <v>191751</v>
      </c>
      <c r="BU68" s="434">
        <v>28622</v>
      </c>
      <c r="BV68" s="434">
        <v>0</v>
      </c>
      <c r="BW68" s="497">
        <v>0</v>
      </c>
      <c r="BX68" s="498"/>
      <c r="BY68" s="434">
        <v>0</v>
      </c>
      <c r="BZ68" s="434">
        <v>0</v>
      </c>
      <c r="CA68" s="434">
        <v>0</v>
      </c>
      <c r="CB68" s="434">
        <v>0</v>
      </c>
      <c r="CC68" s="434">
        <v>0</v>
      </c>
      <c r="CD68" s="434">
        <v>0</v>
      </c>
      <c r="CE68" s="434">
        <v>6000</v>
      </c>
      <c r="CF68" s="434">
        <v>0</v>
      </c>
      <c r="CG68" s="434">
        <v>0</v>
      </c>
      <c r="CH68" s="434">
        <v>0</v>
      </c>
      <c r="CI68" s="434">
        <v>0</v>
      </c>
      <c r="CJ68" s="433">
        <v>0</v>
      </c>
      <c r="CK68" s="433">
        <v>0</v>
      </c>
      <c r="CL68" s="433">
        <v>0</v>
      </c>
      <c r="CM68" s="433">
        <v>0</v>
      </c>
      <c r="CN68" s="434">
        <v>27647.37</v>
      </c>
      <c r="CO68" s="434">
        <v>-57561</v>
      </c>
      <c r="CP68" s="434">
        <v>0</v>
      </c>
      <c r="CQ68" s="434">
        <v>0</v>
      </c>
      <c r="CR68" s="434">
        <v>0</v>
      </c>
      <c r="CS68" s="434">
        <v>0</v>
      </c>
      <c r="CT68" s="435">
        <f t="shared" si="1"/>
        <v>-29913.63</v>
      </c>
      <c r="CU68" s="435">
        <f t="shared" si="2"/>
        <v>0</v>
      </c>
    </row>
    <row r="69" spans="1:99" ht="15">
      <c r="A69" s="433">
        <v>302</v>
      </c>
      <c r="B69" s="433">
        <v>3513</v>
      </c>
      <c r="C69" s="433" t="s">
        <v>882</v>
      </c>
      <c r="D69" s="433" t="s">
        <v>567</v>
      </c>
      <c r="E69" s="433" t="s">
        <v>883</v>
      </c>
      <c r="F69" s="433" t="s">
        <v>831</v>
      </c>
      <c r="G69" s="433">
        <v>0</v>
      </c>
      <c r="H69" s="433">
        <v>3</v>
      </c>
      <c r="I69" s="433" t="s">
        <v>832</v>
      </c>
      <c r="J69" s="433" t="s">
        <v>833</v>
      </c>
      <c r="K69" s="433" t="s">
        <v>834</v>
      </c>
      <c r="L69" s="433" t="s">
        <v>835</v>
      </c>
      <c r="M69" s="433" t="s">
        <v>834</v>
      </c>
      <c r="N69" s="433" t="s">
        <v>836</v>
      </c>
      <c r="O69" s="433" t="s">
        <v>837</v>
      </c>
      <c r="P69" s="433" t="s">
        <v>837</v>
      </c>
      <c r="Q69" s="434">
        <v>65897.58</v>
      </c>
      <c r="R69" s="434">
        <v>0</v>
      </c>
      <c r="S69" s="434">
        <f t="shared" ref="S69:S87" si="3">Q69+R69</f>
        <v>65897.58</v>
      </c>
      <c r="T69" s="434">
        <v>0</v>
      </c>
      <c r="U69" s="434">
        <v>2213674.0299999998</v>
      </c>
      <c r="V69" s="434">
        <v>0</v>
      </c>
      <c r="W69" s="434">
        <v>83898.67</v>
      </c>
      <c r="X69" s="434">
        <v>0</v>
      </c>
      <c r="Y69" s="434">
        <v>11087.5</v>
      </c>
      <c r="Z69" s="434">
        <v>83739.53</v>
      </c>
      <c r="AA69" s="434">
        <v>176131.05</v>
      </c>
      <c r="AB69" s="434">
        <v>0</v>
      </c>
      <c r="AC69" s="434">
        <v>1529.56</v>
      </c>
      <c r="AD69" s="434">
        <v>46286.9</v>
      </c>
      <c r="AE69" s="434">
        <v>0</v>
      </c>
      <c r="AF69" s="434">
        <v>0</v>
      </c>
      <c r="AG69" s="434">
        <v>33980.81</v>
      </c>
      <c r="AH69" s="434">
        <v>225281.57</v>
      </c>
      <c r="AI69" s="434">
        <v>0</v>
      </c>
      <c r="AJ69" s="434">
        <v>0</v>
      </c>
      <c r="AK69" s="434">
        <v>0</v>
      </c>
      <c r="AL69" s="434">
        <v>1281.25</v>
      </c>
      <c r="AM69" s="434">
        <v>95942</v>
      </c>
      <c r="AN69" s="434">
        <v>1610007.93</v>
      </c>
      <c r="AO69" s="434">
        <v>0</v>
      </c>
      <c r="AP69" s="434">
        <v>204555.25</v>
      </c>
      <c r="AQ69" s="434">
        <v>39496.519999999997</v>
      </c>
      <c r="AR69" s="434">
        <v>110428.04</v>
      </c>
      <c r="AS69" s="434">
        <v>0</v>
      </c>
      <c r="AT69" s="434">
        <v>69633.009999999995</v>
      </c>
      <c r="AU69" s="434">
        <v>1988.05</v>
      </c>
      <c r="AV69" s="434">
        <v>2370</v>
      </c>
      <c r="AW69" s="434">
        <v>625.82000000000005</v>
      </c>
      <c r="AX69" s="434">
        <v>0</v>
      </c>
      <c r="AY69" s="434">
        <v>12051.66</v>
      </c>
      <c r="AZ69" s="434">
        <v>0</v>
      </c>
      <c r="BA69" s="434">
        <v>42296.36</v>
      </c>
      <c r="BB69" s="434">
        <v>6967.03</v>
      </c>
      <c r="BC69" s="434">
        <v>74312.34</v>
      </c>
      <c r="BD69" s="434">
        <v>5771.86</v>
      </c>
      <c r="BE69" s="434">
        <v>103849.16</v>
      </c>
      <c r="BF69" s="434">
        <v>115036.91</v>
      </c>
      <c r="BG69" s="434">
        <v>6502.22</v>
      </c>
      <c r="BH69" s="433">
        <v>0</v>
      </c>
      <c r="BI69" s="433">
        <v>165.99</v>
      </c>
      <c r="BJ69" s="433">
        <v>5344.76</v>
      </c>
      <c r="BK69" s="433">
        <v>0</v>
      </c>
      <c r="BL69" s="433">
        <v>179.57</v>
      </c>
      <c r="BM69" s="433">
        <v>0</v>
      </c>
      <c r="BN69" s="434">
        <v>0</v>
      </c>
      <c r="BO69" s="434">
        <v>15159.09</v>
      </c>
      <c r="BP69" s="434">
        <v>5990.53</v>
      </c>
      <c r="BQ69" s="434">
        <v>46131.88</v>
      </c>
      <c r="BR69" s="434">
        <v>222633.33</v>
      </c>
      <c r="BS69" s="434">
        <v>0</v>
      </c>
      <c r="BT69" s="434">
        <v>412737.1</v>
      </c>
      <c r="BU69" s="434">
        <v>27576.04</v>
      </c>
      <c r="BV69" s="434">
        <v>0</v>
      </c>
      <c r="BW69" s="497">
        <v>0</v>
      </c>
      <c r="BX69" s="498"/>
      <c r="BY69" s="434">
        <v>0</v>
      </c>
      <c r="BZ69" s="434">
        <v>0</v>
      </c>
      <c r="CA69" s="434">
        <v>0</v>
      </c>
      <c r="CB69" s="434">
        <v>0</v>
      </c>
      <c r="CC69" s="434">
        <v>0</v>
      </c>
      <c r="CD69" s="434">
        <v>0</v>
      </c>
      <c r="CE69" s="434">
        <v>6000</v>
      </c>
      <c r="CF69" s="434">
        <v>0</v>
      </c>
      <c r="CG69" s="434">
        <v>0</v>
      </c>
      <c r="CH69" s="434">
        <v>0</v>
      </c>
      <c r="CI69" s="434">
        <v>0</v>
      </c>
      <c r="CJ69" s="433">
        <v>0</v>
      </c>
      <c r="CK69" s="433">
        <v>0</v>
      </c>
      <c r="CL69" s="433">
        <v>0</v>
      </c>
      <c r="CM69" s="433">
        <v>0</v>
      </c>
      <c r="CN69" s="434">
        <v>0</v>
      </c>
      <c r="CO69" s="434">
        <v>-103080</v>
      </c>
      <c r="CP69" s="434">
        <v>0</v>
      </c>
      <c r="CQ69" s="434">
        <v>0</v>
      </c>
      <c r="CR69" s="434">
        <v>0</v>
      </c>
      <c r="CS69" s="434">
        <v>0</v>
      </c>
      <c r="CT69" s="435">
        <f t="shared" ref="CT69:CT87" si="4">CN69+CO69+CR69</f>
        <v>-103080</v>
      </c>
      <c r="CU69" s="435">
        <f t="shared" ref="CU69:CU87" si="5">CP69+CQ69</f>
        <v>0</v>
      </c>
    </row>
    <row r="70" spans="1:99" ht="15">
      <c r="A70" s="433">
        <v>302</v>
      </c>
      <c r="B70" s="433">
        <v>3514</v>
      </c>
      <c r="C70" s="433" t="s">
        <v>884</v>
      </c>
      <c r="D70" s="433" t="s">
        <v>568</v>
      </c>
      <c r="E70" s="433"/>
      <c r="F70" s="433" t="s">
        <v>831</v>
      </c>
      <c r="G70" s="433">
        <v>0</v>
      </c>
      <c r="H70" s="433">
        <v>1</v>
      </c>
      <c r="I70" s="433" t="s">
        <v>832</v>
      </c>
      <c r="J70" s="433" t="s">
        <v>833</v>
      </c>
      <c r="K70" s="433" t="s">
        <v>834</v>
      </c>
      <c r="L70" s="433" t="s">
        <v>835</v>
      </c>
      <c r="M70" s="433" t="s">
        <v>834</v>
      </c>
      <c r="N70" s="433" t="s">
        <v>836</v>
      </c>
      <c r="O70" s="433" t="s">
        <v>837</v>
      </c>
      <c r="P70" s="433" t="s">
        <v>837</v>
      </c>
      <c r="Q70" s="434">
        <v>-8583.67</v>
      </c>
      <c r="R70" s="434">
        <v>0</v>
      </c>
      <c r="S70" s="434">
        <f t="shared" si="3"/>
        <v>-8583.67</v>
      </c>
      <c r="T70" s="434">
        <v>0</v>
      </c>
      <c r="U70" s="434">
        <v>1054637.4099999999</v>
      </c>
      <c r="V70" s="434">
        <v>0</v>
      </c>
      <c r="W70" s="434">
        <v>46039.68</v>
      </c>
      <c r="X70" s="434">
        <v>0</v>
      </c>
      <c r="Y70" s="434">
        <v>71980</v>
      </c>
      <c r="Z70" s="434">
        <v>0</v>
      </c>
      <c r="AA70" s="434">
        <v>76559.91</v>
      </c>
      <c r="AB70" s="434">
        <v>0</v>
      </c>
      <c r="AC70" s="434">
        <v>33619.74</v>
      </c>
      <c r="AD70" s="434">
        <v>497.18</v>
      </c>
      <c r="AE70" s="434">
        <v>0</v>
      </c>
      <c r="AF70" s="434">
        <v>0</v>
      </c>
      <c r="AG70" s="434">
        <v>10998.75</v>
      </c>
      <c r="AH70" s="434">
        <v>12369.74</v>
      </c>
      <c r="AI70" s="434">
        <v>0</v>
      </c>
      <c r="AJ70" s="434">
        <v>0</v>
      </c>
      <c r="AK70" s="434">
        <v>0</v>
      </c>
      <c r="AL70" s="434">
        <v>4986.88</v>
      </c>
      <c r="AM70" s="434">
        <v>17800</v>
      </c>
      <c r="AN70" s="434">
        <v>660291.30000000005</v>
      </c>
      <c r="AO70" s="434">
        <v>0</v>
      </c>
      <c r="AP70" s="434">
        <v>139272.65</v>
      </c>
      <c r="AQ70" s="434">
        <v>28846.65</v>
      </c>
      <c r="AR70" s="434">
        <v>48523.66</v>
      </c>
      <c r="AS70" s="434">
        <v>0</v>
      </c>
      <c r="AT70" s="434">
        <v>4164.43</v>
      </c>
      <c r="AU70" s="434">
        <v>7841.37</v>
      </c>
      <c r="AV70" s="434">
        <v>1073.0999999999999</v>
      </c>
      <c r="AW70" s="434">
        <v>302.12</v>
      </c>
      <c r="AX70" s="434">
        <v>0</v>
      </c>
      <c r="AY70" s="434">
        <v>9983.0400000000009</v>
      </c>
      <c r="AZ70" s="434">
        <v>15876.35</v>
      </c>
      <c r="BA70" s="434">
        <v>11816.44</v>
      </c>
      <c r="BB70" s="434">
        <v>2918.55</v>
      </c>
      <c r="BC70" s="434">
        <v>41039.43</v>
      </c>
      <c r="BD70" s="434">
        <v>5314.56</v>
      </c>
      <c r="BE70" s="434">
        <v>11442.2</v>
      </c>
      <c r="BF70" s="434">
        <v>47791.83</v>
      </c>
      <c r="BG70" s="434">
        <v>10452.209999999999</v>
      </c>
      <c r="BH70" s="433">
        <v>0</v>
      </c>
      <c r="BI70" s="433">
        <v>0</v>
      </c>
      <c r="BJ70" s="433">
        <v>0</v>
      </c>
      <c r="BK70" s="433">
        <v>0</v>
      </c>
      <c r="BL70" s="433">
        <v>0</v>
      </c>
      <c r="BM70" s="433">
        <v>0</v>
      </c>
      <c r="BN70" s="434">
        <v>0</v>
      </c>
      <c r="BO70" s="434">
        <v>12394.05</v>
      </c>
      <c r="BP70" s="434">
        <v>2891.98</v>
      </c>
      <c r="BQ70" s="434">
        <v>9359.9599999999991</v>
      </c>
      <c r="BR70" s="434">
        <v>56065.54</v>
      </c>
      <c r="BS70" s="434">
        <v>119379.59</v>
      </c>
      <c r="BT70" s="434">
        <v>100529.23</v>
      </c>
      <c r="BU70" s="434">
        <v>29252.93</v>
      </c>
      <c r="BV70" s="434">
        <v>1637.45</v>
      </c>
      <c r="BW70" s="497">
        <v>0</v>
      </c>
      <c r="BX70" s="498"/>
      <c r="BY70" s="434">
        <v>0</v>
      </c>
      <c r="BZ70" s="434">
        <v>0</v>
      </c>
      <c r="CA70" s="434">
        <v>0</v>
      </c>
      <c r="CB70" s="434">
        <v>0</v>
      </c>
      <c r="CC70" s="434">
        <v>0</v>
      </c>
      <c r="CD70" s="434">
        <v>0</v>
      </c>
      <c r="CE70" s="434">
        <v>6000</v>
      </c>
      <c r="CF70" s="434">
        <v>0</v>
      </c>
      <c r="CG70" s="434">
        <v>0</v>
      </c>
      <c r="CH70" s="434">
        <v>0</v>
      </c>
      <c r="CI70" s="434">
        <v>0</v>
      </c>
      <c r="CJ70" s="433">
        <v>0</v>
      </c>
      <c r="CK70" s="433">
        <v>0</v>
      </c>
      <c r="CL70" s="433">
        <v>0</v>
      </c>
      <c r="CM70" s="433">
        <v>0</v>
      </c>
      <c r="CN70" s="434">
        <v>0</v>
      </c>
      <c r="CO70" s="434">
        <v>-57555</v>
      </c>
      <c r="CP70" s="434">
        <v>0</v>
      </c>
      <c r="CQ70" s="434">
        <v>0</v>
      </c>
      <c r="CR70" s="434">
        <v>0</v>
      </c>
      <c r="CS70" s="434">
        <v>0</v>
      </c>
      <c r="CT70" s="435">
        <f t="shared" si="4"/>
        <v>-57555</v>
      </c>
      <c r="CU70" s="435">
        <f t="shared" si="5"/>
        <v>0</v>
      </c>
    </row>
    <row r="71" spans="1:99" ht="15">
      <c r="A71" s="433">
        <v>302</v>
      </c>
      <c r="B71" s="433">
        <v>3516</v>
      </c>
      <c r="C71" s="433" t="s">
        <v>154</v>
      </c>
      <c r="D71" s="433" t="s">
        <v>568</v>
      </c>
      <c r="E71" s="433"/>
      <c r="F71" s="433" t="s">
        <v>831</v>
      </c>
      <c r="G71" s="433">
        <v>0</v>
      </c>
      <c r="H71" s="433">
        <v>1</v>
      </c>
      <c r="I71" s="433" t="s">
        <v>832</v>
      </c>
      <c r="J71" s="433" t="s">
        <v>833</v>
      </c>
      <c r="K71" s="433" t="s">
        <v>834</v>
      </c>
      <c r="L71" s="433" t="s">
        <v>835</v>
      </c>
      <c r="M71" s="433" t="s">
        <v>834</v>
      </c>
      <c r="N71" s="433" t="s">
        <v>836</v>
      </c>
      <c r="O71" s="433" t="s">
        <v>837</v>
      </c>
      <c r="P71" s="433" t="s">
        <v>837</v>
      </c>
      <c r="Q71" s="434">
        <v>-19448.61</v>
      </c>
      <c r="R71" s="434">
        <v>0</v>
      </c>
      <c r="S71" s="434">
        <f t="shared" si="3"/>
        <v>-19448.61</v>
      </c>
      <c r="T71" s="434">
        <v>0</v>
      </c>
      <c r="U71" s="434">
        <v>1217594.83</v>
      </c>
      <c r="V71" s="434">
        <v>0</v>
      </c>
      <c r="W71" s="434">
        <v>213469.6</v>
      </c>
      <c r="X71" s="434">
        <v>0</v>
      </c>
      <c r="Y71" s="434">
        <v>53187</v>
      </c>
      <c r="Z71" s="434">
        <v>58820.31</v>
      </c>
      <c r="AA71" s="434">
        <v>80007.72</v>
      </c>
      <c r="AB71" s="434">
        <v>0</v>
      </c>
      <c r="AC71" s="434">
        <v>8861.91</v>
      </c>
      <c r="AD71" s="434">
        <v>13948.28</v>
      </c>
      <c r="AE71" s="434">
        <v>0</v>
      </c>
      <c r="AF71" s="434">
        <v>0</v>
      </c>
      <c r="AG71" s="434">
        <v>12772.15</v>
      </c>
      <c r="AH71" s="434">
        <v>139769</v>
      </c>
      <c r="AI71" s="434">
        <v>0</v>
      </c>
      <c r="AJ71" s="434">
        <v>0</v>
      </c>
      <c r="AK71" s="434">
        <v>0</v>
      </c>
      <c r="AL71" s="434">
        <v>3445.63</v>
      </c>
      <c r="AM71" s="434">
        <v>38931</v>
      </c>
      <c r="AN71" s="434">
        <v>981782.87</v>
      </c>
      <c r="AO71" s="434">
        <v>0</v>
      </c>
      <c r="AP71" s="434">
        <v>335793.63</v>
      </c>
      <c r="AQ71" s="434">
        <v>71335.73</v>
      </c>
      <c r="AR71" s="434">
        <v>153673.15</v>
      </c>
      <c r="AS71" s="434">
        <v>0</v>
      </c>
      <c r="AT71" s="434">
        <v>27964.23</v>
      </c>
      <c r="AU71" s="434">
        <v>303.2</v>
      </c>
      <c r="AV71" s="434">
        <v>2958.5</v>
      </c>
      <c r="AW71" s="434">
        <v>8189</v>
      </c>
      <c r="AX71" s="434">
        <v>768.75</v>
      </c>
      <c r="AY71" s="434">
        <v>16478.68</v>
      </c>
      <c r="AZ71" s="434">
        <v>675.58</v>
      </c>
      <c r="BA71" s="434">
        <v>1300.5899999999999</v>
      </c>
      <c r="BB71" s="434">
        <v>5041.8599999999997</v>
      </c>
      <c r="BC71" s="434">
        <v>25478.53</v>
      </c>
      <c r="BD71" s="434">
        <v>19998</v>
      </c>
      <c r="BE71" s="434">
        <v>63936.34</v>
      </c>
      <c r="BF71" s="434">
        <v>51733.88</v>
      </c>
      <c r="BG71" s="434">
        <v>4636.6400000000003</v>
      </c>
      <c r="BH71" s="433">
        <v>0</v>
      </c>
      <c r="BI71" s="433">
        <v>3686.01</v>
      </c>
      <c r="BJ71" s="433">
        <v>6043.75</v>
      </c>
      <c r="BK71" s="433">
        <v>1467.62</v>
      </c>
      <c r="BL71" s="433">
        <v>425.5</v>
      </c>
      <c r="BM71" s="433">
        <v>3120</v>
      </c>
      <c r="BN71" s="434">
        <v>0</v>
      </c>
      <c r="BO71" s="434">
        <v>5751.6</v>
      </c>
      <c r="BP71" s="434">
        <v>7958.25</v>
      </c>
      <c r="BQ71" s="434">
        <v>480.23</v>
      </c>
      <c r="BR71" s="434">
        <v>60111.45</v>
      </c>
      <c r="BS71" s="434">
        <v>3915.32</v>
      </c>
      <c r="BT71" s="434">
        <v>23532.46</v>
      </c>
      <c r="BU71" s="434">
        <v>12037.47</v>
      </c>
      <c r="BV71" s="434">
        <v>0</v>
      </c>
      <c r="BW71" s="497">
        <v>0</v>
      </c>
      <c r="BX71" s="498"/>
      <c r="BY71" s="434">
        <v>0</v>
      </c>
      <c r="BZ71" s="434">
        <v>0</v>
      </c>
      <c r="CA71" s="434">
        <v>0</v>
      </c>
      <c r="CB71" s="434">
        <v>0</v>
      </c>
      <c r="CC71" s="434">
        <v>0</v>
      </c>
      <c r="CD71" s="434">
        <v>0</v>
      </c>
      <c r="CE71" s="434">
        <v>6000</v>
      </c>
      <c r="CF71" s="434">
        <v>0</v>
      </c>
      <c r="CG71" s="434">
        <v>0</v>
      </c>
      <c r="CH71" s="434">
        <v>0</v>
      </c>
      <c r="CI71" s="434">
        <v>0</v>
      </c>
      <c r="CJ71" s="433">
        <v>0</v>
      </c>
      <c r="CK71" s="433">
        <v>0</v>
      </c>
      <c r="CL71" s="433">
        <v>0</v>
      </c>
      <c r="CM71" s="433">
        <v>0</v>
      </c>
      <c r="CN71" s="434">
        <v>0</v>
      </c>
      <c r="CO71" s="434">
        <v>-79220</v>
      </c>
      <c r="CP71" s="434">
        <v>0</v>
      </c>
      <c r="CQ71" s="434">
        <v>0</v>
      </c>
      <c r="CR71" s="434">
        <v>0</v>
      </c>
      <c r="CS71" s="434">
        <v>0</v>
      </c>
      <c r="CT71" s="435">
        <f t="shared" si="4"/>
        <v>-79220</v>
      </c>
      <c r="CU71" s="435">
        <f t="shared" si="5"/>
        <v>0</v>
      </c>
    </row>
    <row r="72" spans="1:99" ht="15">
      <c r="A72" s="433">
        <v>302</v>
      </c>
      <c r="B72" s="433">
        <v>3518</v>
      </c>
      <c r="C72" s="433" t="s">
        <v>191</v>
      </c>
      <c r="D72" s="433" t="s">
        <v>568</v>
      </c>
      <c r="E72" s="433"/>
      <c r="F72" s="433" t="s">
        <v>831</v>
      </c>
      <c r="G72" s="433">
        <v>0</v>
      </c>
      <c r="H72" s="433">
        <v>1</v>
      </c>
      <c r="I72" s="433" t="s">
        <v>832</v>
      </c>
      <c r="J72" s="433" t="s">
        <v>833</v>
      </c>
      <c r="K72" s="433" t="s">
        <v>834</v>
      </c>
      <c r="L72" s="433" t="s">
        <v>835</v>
      </c>
      <c r="M72" s="433" t="s">
        <v>834</v>
      </c>
      <c r="N72" s="433" t="s">
        <v>836</v>
      </c>
      <c r="O72" s="433" t="s">
        <v>837</v>
      </c>
      <c r="P72" s="433" t="s">
        <v>837</v>
      </c>
      <c r="Q72" s="434">
        <v>-212590.2</v>
      </c>
      <c r="R72" s="434">
        <v>0</v>
      </c>
      <c r="S72" s="434">
        <f t="shared" si="3"/>
        <v>-212590.2</v>
      </c>
      <c r="T72" s="434">
        <v>27998.84</v>
      </c>
      <c r="U72" s="434">
        <v>2644061.1800000002</v>
      </c>
      <c r="V72" s="434">
        <v>0</v>
      </c>
      <c r="W72" s="434">
        <v>100657.28</v>
      </c>
      <c r="X72" s="434">
        <v>0</v>
      </c>
      <c r="Y72" s="434">
        <v>190240</v>
      </c>
      <c r="Z72" s="434">
        <v>5000</v>
      </c>
      <c r="AA72" s="434">
        <v>90804.72</v>
      </c>
      <c r="AB72" s="434">
        <v>10865</v>
      </c>
      <c r="AC72" s="434">
        <v>32917.800000000003</v>
      </c>
      <c r="AD72" s="434">
        <v>1626.12</v>
      </c>
      <c r="AE72" s="434">
        <v>0</v>
      </c>
      <c r="AF72" s="434">
        <v>0</v>
      </c>
      <c r="AG72" s="434">
        <v>31939.31</v>
      </c>
      <c r="AH72" s="434">
        <v>935.24</v>
      </c>
      <c r="AI72" s="434">
        <v>0</v>
      </c>
      <c r="AJ72" s="434">
        <v>0</v>
      </c>
      <c r="AK72" s="434">
        <v>0</v>
      </c>
      <c r="AL72" s="434">
        <v>14493.75</v>
      </c>
      <c r="AM72" s="434">
        <v>78924</v>
      </c>
      <c r="AN72" s="434">
        <v>1465244.46</v>
      </c>
      <c r="AO72" s="434">
        <v>3791.74</v>
      </c>
      <c r="AP72" s="434">
        <v>700442.63</v>
      </c>
      <c r="AQ72" s="434">
        <v>15359.2</v>
      </c>
      <c r="AR72" s="434">
        <v>60710.46</v>
      </c>
      <c r="AS72" s="434">
        <v>0</v>
      </c>
      <c r="AT72" s="434">
        <v>200695.06</v>
      </c>
      <c r="AU72" s="434">
        <v>16495.169999999998</v>
      </c>
      <c r="AV72" s="434">
        <v>3190.54</v>
      </c>
      <c r="AW72" s="434">
        <v>661</v>
      </c>
      <c r="AX72" s="434">
        <v>0</v>
      </c>
      <c r="AY72" s="434">
        <v>10320.73</v>
      </c>
      <c r="AZ72" s="434">
        <v>4277.74</v>
      </c>
      <c r="BA72" s="434">
        <v>68548.399999999994</v>
      </c>
      <c r="BB72" s="434">
        <v>2821.35</v>
      </c>
      <c r="BC72" s="434">
        <v>71127.520000000004</v>
      </c>
      <c r="BD72" s="434">
        <v>41400</v>
      </c>
      <c r="BE72" s="434">
        <v>9155.83</v>
      </c>
      <c r="BF72" s="434">
        <v>38468.910000000003</v>
      </c>
      <c r="BG72" s="434">
        <v>13019.74</v>
      </c>
      <c r="BH72" s="433">
        <v>0</v>
      </c>
      <c r="BI72" s="433">
        <v>16082.15</v>
      </c>
      <c r="BJ72" s="433">
        <v>7237.6</v>
      </c>
      <c r="BK72" s="433">
        <v>1440.95</v>
      </c>
      <c r="BL72" s="433">
        <v>823.25</v>
      </c>
      <c r="BM72" s="433">
        <v>12800.95</v>
      </c>
      <c r="BN72" s="434">
        <v>0</v>
      </c>
      <c r="BO72" s="434">
        <v>12316.99</v>
      </c>
      <c r="BP72" s="434">
        <v>15824</v>
      </c>
      <c r="BQ72" s="434">
        <v>8268.76</v>
      </c>
      <c r="BR72" s="434">
        <v>157820.49</v>
      </c>
      <c r="BS72" s="434">
        <v>69051.64</v>
      </c>
      <c r="BT72" s="434">
        <v>237237.48</v>
      </c>
      <c r="BU72" s="434">
        <v>49915.46</v>
      </c>
      <c r="BV72" s="434">
        <v>0</v>
      </c>
      <c r="BW72" s="497">
        <v>0</v>
      </c>
      <c r="BX72" s="498"/>
      <c r="BY72" s="434">
        <v>0</v>
      </c>
      <c r="BZ72" s="434">
        <v>0</v>
      </c>
      <c r="CA72" s="434">
        <v>0</v>
      </c>
      <c r="CB72" s="434">
        <v>8779</v>
      </c>
      <c r="CC72" s="434">
        <v>0</v>
      </c>
      <c r="CD72" s="434">
        <v>0</v>
      </c>
      <c r="CE72" s="434">
        <v>6000</v>
      </c>
      <c r="CF72" s="434">
        <v>0</v>
      </c>
      <c r="CG72" s="434">
        <v>2999.28</v>
      </c>
      <c r="CH72" s="434">
        <v>0</v>
      </c>
      <c r="CI72" s="434">
        <v>0</v>
      </c>
      <c r="CJ72" s="433">
        <v>0</v>
      </c>
      <c r="CK72" s="433">
        <v>0</v>
      </c>
      <c r="CL72" s="433">
        <v>4144.5600000000004</v>
      </c>
      <c r="CM72" s="433">
        <v>0</v>
      </c>
      <c r="CN72" s="434">
        <v>0</v>
      </c>
      <c r="CO72" s="434">
        <v>-324676</v>
      </c>
      <c r="CP72" s="434">
        <v>29634</v>
      </c>
      <c r="CQ72" s="434">
        <v>0</v>
      </c>
      <c r="CR72" s="434">
        <v>0</v>
      </c>
      <c r="CS72" s="434">
        <v>0</v>
      </c>
      <c r="CT72" s="435">
        <f t="shared" si="4"/>
        <v>-324676</v>
      </c>
      <c r="CU72" s="435">
        <f t="shared" si="5"/>
        <v>29634</v>
      </c>
    </row>
    <row r="73" spans="1:99" ht="15">
      <c r="A73" s="433">
        <v>302</v>
      </c>
      <c r="B73" s="433">
        <v>3520</v>
      </c>
      <c r="C73" s="433" t="s">
        <v>123</v>
      </c>
      <c r="D73" s="433" t="s">
        <v>568</v>
      </c>
      <c r="E73" s="433"/>
      <c r="F73" s="433" t="s">
        <v>831</v>
      </c>
      <c r="G73" s="433">
        <v>0</v>
      </c>
      <c r="H73" s="433">
        <v>0</v>
      </c>
      <c r="I73" s="433" t="s">
        <v>832</v>
      </c>
      <c r="J73" s="433" t="s">
        <v>833</v>
      </c>
      <c r="K73" s="433" t="s">
        <v>834</v>
      </c>
      <c r="L73" s="433" t="s">
        <v>835</v>
      </c>
      <c r="M73" s="433" t="s">
        <v>834</v>
      </c>
      <c r="N73" s="433" t="s">
        <v>836</v>
      </c>
      <c r="O73" s="433" t="s">
        <v>837</v>
      </c>
      <c r="P73" s="433" t="s">
        <v>837</v>
      </c>
      <c r="Q73" s="434">
        <v>80804.63</v>
      </c>
      <c r="R73" s="434">
        <v>0</v>
      </c>
      <c r="S73" s="434">
        <f t="shared" si="3"/>
        <v>80804.63</v>
      </c>
      <c r="T73" s="434">
        <v>0</v>
      </c>
      <c r="U73" s="434">
        <v>2093866.6</v>
      </c>
      <c r="V73" s="434">
        <v>0</v>
      </c>
      <c r="W73" s="434">
        <v>153252.31</v>
      </c>
      <c r="X73" s="434">
        <v>0</v>
      </c>
      <c r="Y73" s="434">
        <v>4440</v>
      </c>
      <c r="Z73" s="434">
        <v>38151.65</v>
      </c>
      <c r="AA73" s="434">
        <v>175468.18</v>
      </c>
      <c r="AB73" s="434">
        <v>31865.21</v>
      </c>
      <c r="AC73" s="434">
        <v>0</v>
      </c>
      <c r="AD73" s="434">
        <v>3445.92</v>
      </c>
      <c r="AE73" s="434">
        <v>0</v>
      </c>
      <c r="AF73" s="434">
        <v>0</v>
      </c>
      <c r="AG73" s="434">
        <v>51275.33</v>
      </c>
      <c r="AH73" s="434">
        <v>628439.66</v>
      </c>
      <c r="AI73" s="434">
        <v>0</v>
      </c>
      <c r="AJ73" s="434">
        <v>0</v>
      </c>
      <c r="AK73" s="434">
        <v>0</v>
      </c>
      <c r="AL73" s="434">
        <v>1000</v>
      </c>
      <c r="AM73" s="434">
        <v>106878.88</v>
      </c>
      <c r="AN73" s="434">
        <v>1188801.52</v>
      </c>
      <c r="AO73" s="434">
        <v>4285.46</v>
      </c>
      <c r="AP73" s="434">
        <v>590510.39</v>
      </c>
      <c r="AQ73" s="434">
        <v>38127.050000000003</v>
      </c>
      <c r="AR73" s="434">
        <v>143377.64000000001</v>
      </c>
      <c r="AS73" s="434">
        <v>0</v>
      </c>
      <c r="AT73" s="434">
        <v>21632.47</v>
      </c>
      <c r="AU73" s="434">
        <v>3622.13</v>
      </c>
      <c r="AV73" s="434">
        <v>1293.95</v>
      </c>
      <c r="AW73" s="434">
        <v>698.86</v>
      </c>
      <c r="AX73" s="434">
        <v>0</v>
      </c>
      <c r="AY73" s="434">
        <v>52790.09</v>
      </c>
      <c r="AZ73" s="434">
        <v>1874.9</v>
      </c>
      <c r="BA73" s="434">
        <v>52825.08</v>
      </c>
      <c r="BB73" s="434">
        <v>14191.06</v>
      </c>
      <c r="BC73" s="434">
        <v>30750.98</v>
      </c>
      <c r="BD73" s="434">
        <v>14601.6</v>
      </c>
      <c r="BE73" s="434">
        <v>127904.35</v>
      </c>
      <c r="BF73" s="434">
        <v>163571</v>
      </c>
      <c r="BG73" s="434">
        <v>6780.97</v>
      </c>
      <c r="BH73" s="433">
        <v>828.33</v>
      </c>
      <c r="BI73" s="433">
        <v>3355.9</v>
      </c>
      <c r="BJ73" s="433">
        <v>10705.87</v>
      </c>
      <c r="BK73" s="433">
        <v>1316.8</v>
      </c>
      <c r="BL73" s="433">
        <v>4477.22</v>
      </c>
      <c r="BM73" s="433">
        <v>275</v>
      </c>
      <c r="BN73" s="434">
        <v>0</v>
      </c>
      <c r="BO73" s="434">
        <v>5017.17</v>
      </c>
      <c r="BP73" s="434">
        <v>19149.87</v>
      </c>
      <c r="BQ73" s="434">
        <v>8114</v>
      </c>
      <c r="BR73" s="434">
        <v>204009.62</v>
      </c>
      <c r="BS73" s="434">
        <v>64349.64</v>
      </c>
      <c r="BT73" s="434">
        <v>216504.74</v>
      </c>
      <c r="BU73" s="434">
        <v>47442.71</v>
      </c>
      <c r="BV73" s="434">
        <v>0</v>
      </c>
      <c r="BW73" s="497">
        <v>0</v>
      </c>
      <c r="BX73" s="498"/>
      <c r="BY73" s="434">
        <v>0</v>
      </c>
      <c r="BZ73" s="434">
        <v>0</v>
      </c>
      <c r="CA73" s="434">
        <v>0</v>
      </c>
      <c r="CB73" s="434">
        <v>0</v>
      </c>
      <c r="CC73" s="434">
        <v>0</v>
      </c>
      <c r="CD73" s="434">
        <v>0</v>
      </c>
      <c r="CE73" s="434">
        <v>6000</v>
      </c>
      <c r="CF73" s="434">
        <v>0</v>
      </c>
      <c r="CG73" s="434">
        <v>0</v>
      </c>
      <c r="CH73" s="434">
        <v>0</v>
      </c>
      <c r="CI73" s="434">
        <v>0</v>
      </c>
      <c r="CJ73" s="433">
        <v>0</v>
      </c>
      <c r="CK73" s="433">
        <v>0</v>
      </c>
      <c r="CL73" s="433">
        <v>0</v>
      </c>
      <c r="CM73" s="433">
        <v>0</v>
      </c>
      <c r="CN73" s="434">
        <v>0</v>
      </c>
      <c r="CO73" s="434">
        <v>325702</v>
      </c>
      <c r="CP73" s="434">
        <v>0</v>
      </c>
      <c r="CQ73" s="434">
        <v>0</v>
      </c>
      <c r="CR73" s="434">
        <v>0</v>
      </c>
      <c r="CS73" s="434">
        <v>0</v>
      </c>
      <c r="CT73" s="435">
        <f t="shared" si="4"/>
        <v>325702</v>
      </c>
      <c r="CU73" s="435">
        <f t="shared" si="5"/>
        <v>0</v>
      </c>
    </row>
    <row r="74" spans="1:99" ht="15">
      <c r="A74" s="433">
        <v>302</v>
      </c>
      <c r="B74" s="433">
        <v>3521</v>
      </c>
      <c r="C74" s="433" t="s">
        <v>885</v>
      </c>
      <c r="D74" s="433" t="s">
        <v>568</v>
      </c>
      <c r="E74" s="433"/>
      <c r="F74" s="433" t="s">
        <v>831</v>
      </c>
      <c r="G74" s="433">
        <v>0</v>
      </c>
      <c r="H74" s="433">
        <v>4</v>
      </c>
      <c r="I74" s="433" t="s">
        <v>832</v>
      </c>
      <c r="J74" s="433" t="s">
        <v>833</v>
      </c>
      <c r="K74" s="433" t="s">
        <v>834</v>
      </c>
      <c r="L74" s="433" t="s">
        <v>835</v>
      </c>
      <c r="M74" s="433" t="s">
        <v>834</v>
      </c>
      <c r="N74" s="433" t="s">
        <v>836</v>
      </c>
      <c r="O74" s="433" t="s">
        <v>837</v>
      </c>
      <c r="P74" s="433" t="s">
        <v>837</v>
      </c>
      <c r="Q74" s="434">
        <v>1474540.85</v>
      </c>
      <c r="R74" s="434">
        <v>0</v>
      </c>
      <c r="S74" s="434">
        <f t="shared" si="3"/>
        <v>1474540.85</v>
      </c>
      <c r="T74" s="434">
        <v>0</v>
      </c>
      <c r="U74" s="434">
        <v>10354041.59</v>
      </c>
      <c r="V74" s="434">
        <v>719920.31</v>
      </c>
      <c r="W74" s="434">
        <v>400867</v>
      </c>
      <c r="X74" s="434">
        <v>0</v>
      </c>
      <c r="Y74" s="434">
        <v>510957</v>
      </c>
      <c r="Z74" s="434">
        <v>3000</v>
      </c>
      <c r="AA74" s="434">
        <v>260188.47</v>
      </c>
      <c r="AB74" s="434">
        <v>77695.98</v>
      </c>
      <c r="AC74" s="434">
        <v>75073.73</v>
      </c>
      <c r="AD74" s="434">
        <v>204706.51</v>
      </c>
      <c r="AE74" s="434">
        <v>0</v>
      </c>
      <c r="AF74" s="434">
        <v>0</v>
      </c>
      <c r="AG74" s="434">
        <v>251153.32</v>
      </c>
      <c r="AH74" s="434">
        <v>196454.25</v>
      </c>
      <c r="AI74" s="434">
        <v>0</v>
      </c>
      <c r="AJ74" s="434">
        <v>0</v>
      </c>
      <c r="AK74" s="434">
        <v>0</v>
      </c>
      <c r="AL74" s="434">
        <v>51470</v>
      </c>
      <c r="AM74" s="434">
        <v>149456.85</v>
      </c>
      <c r="AN74" s="434">
        <v>6898852.5700000003</v>
      </c>
      <c r="AO74" s="434">
        <v>0</v>
      </c>
      <c r="AP74" s="434">
        <v>1379451.17</v>
      </c>
      <c r="AQ74" s="434">
        <v>262308.96999999997</v>
      </c>
      <c r="AR74" s="434">
        <v>917109.21</v>
      </c>
      <c r="AS74" s="434">
        <v>0</v>
      </c>
      <c r="AT74" s="434">
        <v>128072.95</v>
      </c>
      <c r="AU74" s="434">
        <v>126521.67</v>
      </c>
      <c r="AV74" s="434">
        <v>23928.25</v>
      </c>
      <c r="AW74" s="434">
        <v>0</v>
      </c>
      <c r="AX74" s="434">
        <v>0</v>
      </c>
      <c r="AY74" s="434">
        <v>114615.03999999999</v>
      </c>
      <c r="AZ74" s="434">
        <v>17206.5</v>
      </c>
      <c r="BA74" s="434">
        <v>198537.83</v>
      </c>
      <c r="BB74" s="434">
        <v>30752.720000000001</v>
      </c>
      <c r="BC74" s="434">
        <v>235131.7</v>
      </c>
      <c r="BD74" s="434">
        <v>-32813.120000000003</v>
      </c>
      <c r="BE74" s="434">
        <v>41586.44</v>
      </c>
      <c r="BF74" s="434">
        <v>472138.07</v>
      </c>
      <c r="BG74" s="434">
        <v>78028.990000000005</v>
      </c>
      <c r="BH74" s="433">
        <v>0</v>
      </c>
      <c r="BI74" s="433">
        <v>0</v>
      </c>
      <c r="BJ74" s="433">
        <v>0</v>
      </c>
      <c r="BK74" s="433">
        <v>0</v>
      </c>
      <c r="BL74" s="433">
        <v>0</v>
      </c>
      <c r="BM74" s="433">
        <v>0</v>
      </c>
      <c r="BN74" s="434">
        <v>97737.27</v>
      </c>
      <c r="BO74" s="434">
        <v>123957.67</v>
      </c>
      <c r="BP74" s="434">
        <v>44593.84</v>
      </c>
      <c r="BQ74" s="434">
        <v>21986.19</v>
      </c>
      <c r="BR74" s="434">
        <v>647125.93999999994</v>
      </c>
      <c r="BS74" s="434">
        <v>308709.89</v>
      </c>
      <c r="BT74" s="434">
        <v>861396.02</v>
      </c>
      <c r="BU74" s="434">
        <v>262592.08</v>
      </c>
      <c r="BV74" s="434">
        <v>0</v>
      </c>
      <c r="BW74" s="497">
        <v>0</v>
      </c>
      <c r="BX74" s="498"/>
      <c r="BY74" s="434">
        <v>0</v>
      </c>
      <c r="BZ74" s="434">
        <v>0</v>
      </c>
      <c r="CA74" s="434">
        <v>0</v>
      </c>
      <c r="CB74" s="434">
        <v>0</v>
      </c>
      <c r="CC74" s="434">
        <v>0</v>
      </c>
      <c r="CD74" s="434">
        <v>0</v>
      </c>
      <c r="CE74" s="434">
        <v>6000</v>
      </c>
      <c r="CF74" s="434">
        <v>0</v>
      </c>
      <c r="CG74" s="434">
        <v>0</v>
      </c>
      <c r="CH74" s="434">
        <v>0</v>
      </c>
      <c r="CI74" s="434">
        <v>0</v>
      </c>
      <c r="CJ74" s="433">
        <v>0</v>
      </c>
      <c r="CK74" s="433">
        <v>0</v>
      </c>
      <c r="CL74" s="433">
        <v>0</v>
      </c>
      <c r="CM74" s="433">
        <v>0</v>
      </c>
      <c r="CN74" s="434">
        <v>0</v>
      </c>
      <c r="CO74" s="434">
        <v>1469998</v>
      </c>
      <c r="CP74" s="434">
        <v>0</v>
      </c>
      <c r="CQ74" s="434">
        <v>0</v>
      </c>
      <c r="CR74" s="434">
        <v>0</v>
      </c>
      <c r="CS74" s="434">
        <v>0</v>
      </c>
      <c r="CT74" s="435">
        <f t="shared" si="4"/>
        <v>1469998</v>
      </c>
      <c r="CU74" s="435">
        <f t="shared" si="5"/>
        <v>0</v>
      </c>
    </row>
    <row r="75" spans="1:99" ht="15">
      <c r="A75" s="433">
        <v>302</v>
      </c>
      <c r="B75" s="433">
        <v>3523</v>
      </c>
      <c r="C75" s="433" t="s">
        <v>160</v>
      </c>
      <c r="D75" s="433" t="s">
        <v>568</v>
      </c>
      <c r="E75" s="433"/>
      <c r="F75" s="433" t="s">
        <v>831</v>
      </c>
      <c r="G75" s="433">
        <v>0</v>
      </c>
      <c r="H75" s="433">
        <v>0</v>
      </c>
      <c r="I75" s="433" t="s">
        <v>832</v>
      </c>
      <c r="J75" s="433" t="s">
        <v>833</v>
      </c>
      <c r="K75" s="433" t="s">
        <v>834</v>
      </c>
      <c r="L75" s="433" t="s">
        <v>835</v>
      </c>
      <c r="M75" s="433" t="s">
        <v>834</v>
      </c>
      <c r="N75" s="433" t="s">
        <v>836</v>
      </c>
      <c r="O75" s="433" t="s">
        <v>837</v>
      </c>
      <c r="P75" s="433" t="s">
        <v>837</v>
      </c>
      <c r="Q75" s="434">
        <v>322106.99</v>
      </c>
      <c r="R75" s="434">
        <v>0</v>
      </c>
      <c r="S75" s="434">
        <f t="shared" si="3"/>
        <v>322106.99</v>
      </c>
      <c r="T75" s="434">
        <v>20755.240000000002</v>
      </c>
      <c r="U75" s="434">
        <v>3868398.77</v>
      </c>
      <c r="V75" s="434">
        <v>0</v>
      </c>
      <c r="W75" s="434">
        <v>243080.82</v>
      </c>
      <c r="X75" s="434">
        <v>0</v>
      </c>
      <c r="Y75" s="434">
        <v>287820</v>
      </c>
      <c r="Z75" s="434">
        <v>4560</v>
      </c>
      <c r="AA75" s="434">
        <v>130621.35</v>
      </c>
      <c r="AB75" s="434">
        <v>109752.42</v>
      </c>
      <c r="AC75" s="434">
        <v>20771.66</v>
      </c>
      <c r="AD75" s="434">
        <v>11956.78</v>
      </c>
      <c r="AE75" s="434">
        <v>4240</v>
      </c>
      <c r="AF75" s="434">
        <v>0</v>
      </c>
      <c r="AG75" s="434">
        <v>159042.53</v>
      </c>
      <c r="AH75" s="434">
        <v>21903.71</v>
      </c>
      <c r="AI75" s="434">
        <v>0</v>
      </c>
      <c r="AJ75" s="434">
        <v>0</v>
      </c>
      <c r="AK75" s="434">
        <v>0</v>
      </c>
      <c r="AL75" s="434">
        <v>17214.5</v>
      </c>
      <c r="AM75" s="434">
        <v>100489</v>
      </c>
      <c r="AN75" s="434">
        <v>2094259.88</v>
      </c>
      <c r="AO75" s="434">
        <v>0</v>
      </c>
      <c r="AP75" s="434">
        <v>999897.78</v>
      </c>
      <c r="AQ75" s="434">
        <v>221378.84</v>
      </c>
      <c r="AR75" s="434">
        <v>186224.24</v>
      </c>
      <c r="AS75" s="434">
        <v>0</v>
      </c>
      <c r="AT75" s="434">
        <v>149073.18</v>
      </c>
      <c r="AU75" s="434">
        <v>35237.730000000003</v>
      </c>
      <c r="AV75" s="434">
        <v>3381.5</v>
      </c>
      <c r="AW75" s="434">
        <v>1030.8599999999999</v>
      </c>
      <c r="AX75" s="434">
        <v>11345.83</v>
      </c>
      <c r="AY75" s="434">
        <v>22358.66</v>
      </c>
      <c r="AZ75" s="434">
        <v>572.91999999999996</v>
      </c>
      <c r="BA75" s="434">
        <v>9132.43</v>
      </c>
      <c r="BB75" s="434">
        <v>4016.89</v>
      </c>
      <c r="BC75" s="434">
        <v>50050.15</v>
      </c>
      <c r="BD75" s="434">
        <v>68308.800000000003</v>
      </c>
      <c r="BE75" s="434">
        <v>17548.98</v>
      </c>
      <c r="BF75" s="434">
        <v>122602.33</v>
      </c>
      <c r="BG75" s="434">
        <v>6995</v>
      </c>
      <c r="BH75" s="433">
        <v>0</v>
      </c>
      <c r="BI75" s="433">
        <v>0</v>
      </c>
      <c r="BJ75" s="433">
        <v>6455.8</v>
      </c>
      <c r="BK75" s="433">
        <v>0</v>
      </c>
      <c r="BL75" s="433">
        <v>7826.1</v>
      </c>
      <c r="BM75" s="433">
        <v>0</v>
      </c>
      <c r="BN75" s="434">
        <v>0</v>
      </c>
      <c r="BO75" s="434">
        <v>17716.830000000002</v>
      </c>
      <c r="BP75" s="434">
        <v>25392.69</v>
      </c>
      <c r="BQ75" s="434">
        <v>725.67</v>
      </c>
      <c r="BR75" s="434">
        <v>242890.96</v>
      </c>
      <c r="BS75" s="434">
        <v>31426.28</v>
      </c>
      <c r="BT75" s="434">
        <v>467968.77</v>
      </c>
      <c r="BU75" s="434">
        <v>45305.43</v>
      </c>
      <c r="BV75" s="434">
        <v>0</v>
      </c>
      <c r="BW75" s="497">
        <v>0</v>
      </c>
      <c r="BX75" s="498"/>
      <c r="BY75" s="434">
        <v>0</v>
      </c>
      <c r="BZ75" s="434">
        <v>0</v>
      </c>
      <c r="CA75" s="434">
        <v>0</v>
      </c>
      <c r="CB75" s="434">
        <v>11443</v>
      </c>
      <c r="CC75" s="434">
        <v>0</v>
      </c>
      <c r="CD75" s="434">
        <v>0</v>
      </c>
      <c r="CE75" s="434">
        <v>6000</v>
      </c>
      <c r="CF75" s="434">
        <v>0</v>
      </c>
      <c r="CG75" s="434">
        <v>11738.24</v>
      </c>
      <c r="CH75" s="434">
        <v>0</v>
      </c>
      <c r="CI75" s="434">
        <v>0</v>
      </c>
      <c r="CJ75" s="433">
        <v>0</v>
      </c>
      <c r="CK75" s="433">
        <v>0</v>
      </c>
      <c r="CL75" s="433">
        <v>0</v>
      </c>
      <c r="CM75" s="433">
        <v>0</v>
      </c>
      <c r="CN75" s="434">
        <v>0</v>
      </c>
      <c r="CO75" s="434">
        <v>452834</v>
      </c>
      <c r="CP75" s="434">
        <v>20460</v>
      </c>
      <c r="CQ75" s="434">
        <v>0</v>
      </c>
      <c r="CR75" s="434">
        <v>0</v>
      </c>
      <c r="CS75" s="434">
        <v>0</v>
      </c>
      <c r="CT75" s="435">
        <f t="shared" si="4"/>
        <v>452834</v>
      </c>
      <c r="CU75" s="435">
        <f t="shared" si="5"/>
        <v>20460</v>
      </c>
    </row>
    <row r="76" spans="1:99" ht="15">
      <c r="A76" s="433">
        <v>302</v>
      </c>
      <c r="B76" s="433">
        <v>3524</v>
      </c>
      <c r="C76" s="433" t="s">
        <v>131</v>
      </c>
      <c r="D76" s="433" t="s">
        <v>568</v>
      </c>
      <c r="E76" s="433"/>
      <c r="F76" s="433" t="s">
        <v>831</v>
      </c>
      <c r="G76" s="433">
        <v>0</v>
      </c>
      <c r="H76" s="433">
        <v>0</v>
      </c>
      <c r="I76" s="433" t="s">
        <v>832</v>
      </c>
      <c r="J76" s="433" t="s">
        <v>833</v>
      </c>
      <c r="K76" s="433" t="s">
        <v>834</v>
      </c>
      <c r="L76" s="433" t="s">
        <v>835</v>
      </c>
      <c r="M76" s="433" t="s">
        <v>834</v>
      </c>
      <c r="N76" s="433" t="s">
        <v>836</v>
      </c>
      <c r="O76" s="433" t="s">
        <v>837</v>
      </c>
      <c r="P76" s="433" t="s">
        <v>837</v>
      </c>
      <c r="Q76" s="434">
        <v>91702.22</v>
      </c>
      <c r="R76" s="434">
        <v>0</v>
      </c>
      <c r="S76" s="434">
        <f t="shared" si="3"/>
        <v>91702.22</v>
      </c>
      <c r="T76" s="434">
        <v>0</v>
      </c>
      <c r="U76" s="434">
        <v>1276367.8400000001</v>
      </c>
      <c r="V76" s="434">
        <v>0</v>
      </c>
      <c r="W76" s="434">
        <v>104711.34</v>
      </c>
      <c r="X76" s="434">
        <v>0</v>
      </c>
      <c r="Y76" s="434">
        <v>14800</v>
      </c>
      <c r="Z76" s="434">
        <v>47034.55</v>
      </c>
      <c r="AA76" s="434">
        <v>83536.91</v>
      </c>
      <c r="AB76" s="434">
        <v>0</v>
      </c>
      <c r="AC76" s="434">
        <v>12315.61</v>
      </c>
      <c r="AD76" s="434">
        <v>12348.68</v>
      </c>
      <c r="AE76" s="434">
        <v>0</v>
      </c>
      <c r="AF76" s="434">
        <v>7447.83</v>
      </c>
      <c r="AG76" s="434">
        <v>112731.35</v>
      </c>
      <c r="AH76" s="434">
        <v>430263.65</v>
      </c>
      <c r="AI76" s="434">
        <v>0</v>
      </c>
      <c r="AJ76" s="434">
        <v>0</v>
      </c>
      <c r="AK76" s="434">
        <v>0</v>
      </c>
      <c r="AL76" s="434">
        <v>0</v>
      </c>
      <c r="AM76" s="434">
        <v>59476.88</v>
      </c>
      <c r="AN76" s="434">
        <v>1067183.1100000001</v>
      </c>
      <c r="AO76" s="434">
        <v>0</v>
      </c>
      <c r="AP76" s="434">
        <v>376947.7</v>
      </c>
      <c r="AQ76" s="434">
        <v>39850.18</v>
      </c>
      <c r="AR76" s="434">
        <v>125828.01</v>
      </c>
      <c r="AS76" s="434">
        <v>0</v>
      </c>
      <c r="AT76" s="434">
        <v>10529</v>
      </c>
      <c r="AU76" s="434">
        <v>2727.69</v>
      </c>
      <c r="AV76" s="434">
        <v>1061.6199999999999</v>
      </c>
      <c r="AW76" s="434">
        <v>343.62</v>
      </c>
      <c r="AX76" s="434">
        <v>0</v>
      </c>
      <c r="AY76" s="434">
        <v>61845.43</v>
      </c>
      <c r="AZ76" s="434">
        <v>817.36</v>
      </c>
      <c r="BA76" s="434">
        <v>36245.14</v>
      </c>
      <c r="BB76" s="434">
        <v>6629.61</v>
      </c>
      <c r="BC76" s="434">
        <v>44052.08</v>
      </c>
      <c r="BD76" s="434">
        <v>9592</v>
      </c>
      <c r="BE76" s="434">
        <v>64302.68</v>
      </c>
      <c r="BF76" s="434">
        <v>87680.47</v>
      </c>
      <c r="BG76" s="434">
        <v>11964.38</v>
      </c>
      <c r="BH76" s="433">
        <v>0</v>
      </c>
      <c r="BI76" s="433">
        <v>0</v>
      </c>
      <c r="BJ76" s="433">
        <v>0</v>
      </c>
      <c r="BK76" s="433">
        <v>0</v>
      </c>
      <c r="BL76" s="433">
        <v>0</v>
      </c>
      <c r="BM76" s="433">
        <v>0</v>
      </c>
      <c r="BN76" s="434">
        <v>0</v>
      </c>
      <c r="BO76" s="434">
        <v>24621.38</v>
      </c>
      <c r="BP76" s="434">
        <v>16103.94</v>
      </c>
      <c r="BQ76" s="434">
        <v>0</v>
      </c>
      <c r="BR76" s="434">
        <v>75701.25</v>
      </c>
      <c r="BS76" s="434">
        <v>22046.09</v>
      </c>
      <c r="BT76" s="434">
        <v>29587.7</v>
      </c>
      <c r="BU76" s="434">
        <v>21760.77</v>
      </c>
      <c r="BV76" s="434">
        <v>26550.65</v>
      </c>
      <c r="BW76" s="497">
        <v>0</v>
      </c>
      <c r="BX76" s="498"/>
      <c r="BY76" s="434">
        <v>0</v>
      </c>
      <c r="BZ76" s="434">
        <v>0</v>
      </c>
      <c r="CA76" s="434">
        <v>0</v>
      </c>
      <c r="CB76" s="434">
        <v>0</v>
      </c>
      <c r="CC76" s="434">
        <v>0</v>
      </c>
      <c r="CD76" s="434">
        <v>0</v>
      </c>
      <c r="CE76" s="434">
        <v>6000</v>
      </c>
      <c r="CF76" s="434">
        <v>0</v>
      </c>
      <c r="CG76" s="434">
        <v>0</v>
      </c>
      <c r="CH76" s="434">
        <v>0</v>
      </c>
      <c r="CI76" s="434">
        <v>0</v>
      </c>
      <c r="CJ76" s="433">
        <v>0</v>
      </c>
      <c r="CK76" s="433">
        <v>0</v>
      </c>
      <c r="CL76" s="433">
        <v>0</v>
      </c>
      <c r="CM76" s="433">
        <v>0</v>
      </c>
      <c r="CN76" s="434">
        <v>0</v>
      </c>
      <c r="CO76" s="434">
        <v>88765</v>
      </c>
      <c r="CP76" s="434">
        <v>0</v>
      </c>
      <c r="CQ76" s="434">
        <v>0</v>
      </c>
      <c r="CR76" s="434">
        <v>0</v>
      </c>
      <c r="CS76" s="434">
        <v>0</v>
      </c>
      <c r="CT76" s="435">
        <f t="shared" si="4"/>
        <v>88765</v>
      </c>
      <c r="CU76" s="435">
        <f t="shared" si="5"/>
        <v>0</v>
      </c>
    </row>
    <row r="77" spans="1:99" ht="15">
      <c r="A77" s="433">
        <v>302</v>
      </c>
      <c r="B77" s="433">
        <v>4003</v>
      </c>
      <c r="C77" s="433" t="s">
        <v>198</v>
      </c>
      <c r="D77" s="433" t="s">
        <v>568</v>
      </c>
      <c r="E77" s="433"/>
      <c r="F77" s="433" t="s">
        <v>831</v>
      </c>
      <c r="G77" s="433">
        <v>0</v>
      </c>
      <c r="H77" s="433">
        <v>0</v>
      </c>
      <c r="I77" s="433" t="s">
        <v>832</v>
      </c>
      <c r="J77" s="433" t="s">
        <v>833</v>
      </c>
      <c r="K77" s="433" t="s">
        <v>834</v>
      </c>
      <c r="L77" s="433" t="s">
        <v>835</v>
      </c>
      <c r="M77" s="433" t="s">
        <v>834</v>
      </c>
      <c r="N77" s="433" t="s">
        <v>836</v>
      </c>
      <c r="O77" s="433" t="s">
        <v>837</v>
      </c>
      <c r="P77" s="433" t="s">
        <v>837</v>
      </c>
      <c r="Q77" s="434">
        <v>390305.05</v>
      </c>
      <c r="R77" s="434">
        <v>0</v>
      </c>
      <c r="S77" s="434">
        <f t="shared" si="3"/>
        <v>390305.05</v>
      </c>
      <c r="T77" s="434">
        <v>16737.060000000001</v>
      </c>
      <c r="U77" s="434">
        <v>6257128.4400000004</v>
      </c>
      <c r="V77" s="434">
        <v>0</v>
      </c>
      <c r="W77" s="434">
        <v>465352.64</v>
      </c>
      <c r="X77" s="434">
        <v>0</v>
      </c>
      <c r="Y77" s="434">
        <v>319762</v>
      </c>
      <c r="Z77" s="434">
        <v>17516.52</v>
      </c>
      <c r="AA77" s="434">
        <v>10267.98</v>
      </c>
      <c r="AB77" s="434">
        <v>5778.99</v>
      </c>
      <c r="AC77" s="434">
        <v>0</v>
      </c>
      <c r="AD77" s="434">
        <v>128448.77</v>
      </c>
      <c r="AE77" s="434">
        <v>0</v>
      </c>
      <c r="AF77" s="434">
        <v>5275.83</v>
      </c>
      <c r="AG77" s="434">
        <v>93970.91</v>
      </c>
      <c r="AH77" s="434">
        <v>500</v>
      </c>
      <c r="AI77" s="434">
        <v>0</v>
      </c>
      <c r="AJ77" s="434">
        <v>0</v>
      </c>
      <c r="AK77" s="434">
        <v>0</v>
      </c>
      <c r="AL77" s="434">
        <v>53173.5</v>
      </c>
      <c r="AM77" s="434">
        <v>0</v>
      </c>
      <c r="AN77" s="434">
        <v>4235064.8499999996</v>
      </c>
      <c r="AO77" s="434">
        <v>0</v>
      </c>
      <c r="AP77" s="434">
        <v>1088322.18</v>
      </c>
      <c r="AQ77" s="434">
        <v>91163.839999999997</v>
      </c>
      <c r="AR77" s="434">
        <v>501859.83</v>
      </c>
      <c r="AS77" s="434">
        <v>0</v>
      </c>
      <c r="AT77" s="434">
        <v>51571.64</v>
      </c>
      <c r="AU77" s="434">
        <v>56340.45</v>
      </c>
      <c r="AV77" s="434">
        <v>8334.2999999999993</v>
      </c>
      <c r="AW77" s="434">
        <v>1042.56</v>
      </c>
      <c r="AX77" s="434">
        <v>0</v>
      </c>
      <c r="AY77" s="434">
        <v>58005.55</v>
      </c>
      <c r="AZ77" s="434">
        <v>2846.43</v>
      </c>
      <c r="BA77" s="434">
        <v>133912.37</v>
      </c>
      <c r="BB77" s="434">
        <v>0</v>
      </c>
      <c r="BC77" s="434">
        <v>130523.62</v>
      </c>
      <c r="BD77" s="434">
        <v>72777.600000000006</v>
      </c>
      <c r="BE77" s="434">
        <v>44483.5</v>
      </c>
      <c r="BF77" s="434">
        <v>198337.82</v>
      </c>
      <c r="BG77" s="434">
        <v>12052.24</v>
      </c>
      <c r="BH77" s="433">
        <v>0</v>
      </c>
      <c r="BI77" s="433">
        <v>76417.03</v>
      </c>
      <c r="BJ77" s="433">
        <v>0</v>
      </c>
      <c r="BK77" s="433">
        <v>0</v>
      </c>
      <c r="BL77" s="433">
        <v>2102</v>
      </c>
      <c r="BM77" s="433">
        <v>0</v>
      </c>
      <c r="BN77" s="434">
        <v>77386.91</v>
      </c>
      <c r="BO77" s="434">
        <v>23605.35</v>
      </c>
      <c r="BP77" s="434">
        <v>31452.12</v>
      </c>
      <c r="BQ77" s="434">
        <v>1884.64</v>
      </c>
      <c r="BR77" s="434">
        <v>173241.54</v>
      </c>
      <c r="BS77" s="434">
        <v>125320.44</v>
      </c>
      <c r="BT77" s="434">
        <v>127233.31</v>
      </c>
      <c r="BU77" s="434">
        <v>0</v>
      </c>
      <c r="BV77" s="434">
        <v>18484.669999999998</v>
      </c>
      <c r="BW77" s="497">
        <v>0</v>
      </c>
      <c r="BX77" s="498"/>
      <c r="BY77" s="434">
        <v>0</v>
      </c>
      <c r="BZ77" s="434">
        <v>0</v>
      </c>
      <c r="CA77" s="434">
        <v>0</v>
      </c>
      <c r="CB77" s="434">
        <v>16234.79</v>
      </c>
      <c r="CC77" s="434">
        <v>0</v>
      </c>
      <c r="CD77" s="434">
        <v>0</v>
      </c>
      <c r="CE77" s="434">
        <v>6000</v>
      </c>
      <c r="CF77" s="434">
        <v>0</v>
      </c>
      <c r="CG77" s="434">
        <v>0</v>
      </c>
      <c r="CH77" s="434">
        <v>0</v>
      </c>
      <c r="CI77" s="434">
        <v>14637.85</v>
      </c>
      <c r="CJ77" s="433">
        <v>0</v>
      </c>
      <c r="CK77" s="433">
        <v>0</v>
      </c>
      <c r="CL77" s="433">
        <v>0</v>
      </c>
      <c r="CM77" s="433">
        <v>0</v>
      </c>
      <c r="CN77" s="434">
        <v>0</v>
      </c>
      <c r="CO77" s="434">
        <v>403713.84</v>
      </c>
      <c r="CP77" s="434">
        <v>18334</v>
      </c>
      <c r="CQ77" s="434">
        <v>0</v>
      </c>
      <c r="CR77" s="434">
        <v>0</v>
      </c>
      <c r="CS77" s="434">
        <v>0</v>
      </c>
      <c r="CT77" s="435">
        <f t="shared" si="4"/>
        <v>403713.84</v>
      </c>
      <c r="CU77" s="435">
        <f t="shared" si="5"/>
        <v>18334</v>
      </c>
    </row>
    <row r="78" spans="1:99" ht="15">
      <c r="A78" s="433">
        <v>302</v>
      </c>
      <c r="B78" s="433">
        <v>4004</v>
      </c>
      <c r="C78" s="433" t="s">
        <v>200</v>
      </c>
      <c r="D78" s="433" t="s">
        <v>568</v>
      </c>
      <c r="E78" s="433"/>
      <c r="F78" s="433" t="s">
        <v>831</v>
      </c>
      <c r="G78" s="433">
        <v>0</v>
      </c>
      <c r="H78" s="433">
        <v>1</v>
      </c>
      <c r="I78" s="433" t="s">
        <v>832</v>
      </c>
      <c r="J78" s="433" t="s">
        <v>833</v>
      </c>
      <c r="K78" s="433" t="s">
        <v>834</v>
      </c>
      <c r="L78" s="433" t="s">
        <v>835</v>
      </c>
      <c r="M78" s="433" t="s">
        <v>834</v>
      </c>
      <c r="N78" s="433" t="s">
        <v>836</v>
      </c>
      <c r="O78" s="433" t="s">
        <v>837</v>
      </c>
      <c r="P78" s="433" t="s">
        <v>837</v>
      </c>
      <c r="Q78" s="434">
        <v>34492.639999999999</v>
      </c>
      <c r="R78" s="434">
        <v>0</v>
      </c>
      <c r="S78" s="434">
        <f t="shared" si="3"/>
        <v>34492.639999999999</v>
      </c>
      <c r="T78" s="434">
        <v>0</v>
      </c>
      <c r="U78" s="434">
        <v>2267787.48</v>
      </c>
      <c r="V78" s="434">
        <v>453039.72</v>
      </c>
      <c r="W78" s="434">
        <v>105844.96</v>
      </c>
      <c r="X78" s="434">
        <v>0</v>
      </c>
      <c r="Y78" s="434">
        <v>10500</v>
      </c>
      <c r="Z78" s="434">
        <v>62810.98</v>
      </c>
      <c r="AA78" s="434">
        <v>0</v>
      </c>
      <c r="AB78" s="434">
        <v>0</v>
      </c>
      <c r="AC78" s="434">
        <v>0</v>
      </c>
      <c r="AD78" s="434">
        <v>0</v>
      </c>
      <c r="AE78" s="434">
        <v>0</v>
      </c>
      <c r="AF78" s="434">
        <v>0</v>
      </c>
      <c r="AG78" s="434">
        <v>0</v>
      </c>
      <c r="AH78" s="434">
        <v>656235.82999999996</v>
      </c>
      <c r="AI78" s="434">
        <v>0</v>
      </c>
      <c r="AJ78" s="434">
        <v>0</v>
      </c>
      <c r="AK78" s="434">
        <v>0</v>
      </c>
      <c r="AL78" s="434">
        <v>3168.75</v>
      </c>
      <c r="AM78" s="434">
        <v>0</v>
      </c>
      <c r="AN78" s="434">
        <v>2555920.36</v>
      </c>
      <c r="AO78" s="434">
        <v>0</v>
      </c>
      <c r="AP78" s="434">
        <v>272125.89</v>
      </c>
      <c r="AQ78" s="434">
        <v>53203.66</v>
      </c>
      <c r="AR78" s="434">
        <v>174243.16</v>
      </c>
      <c r="AS78" s="434">
        <v>0</v>
      </c>
      <c r="AT78" s="434">
        <v>0</v>
      </c>
      <c r="AU78" s="434">
        <v>5824.51</v>
      </c>
      <c r="AV78" s="434">
        <v>11898.58</v>
      </c>
      <c r="AW78" s="434">
        <v>452.16</v>
      </c>
      <c r="AX78" s="434">
        <v>0</v>
      </c>
      <c r="AY78" s="434">
        <v>54765.7</v>
      </c>
      <c r="AZ78" s="434">
        <v>0</v>
      </c>
      <c r="BA78" s="434">
        <v>63363.27</v>
      </c>
      <c r="BB78" s="434">
        <v>284.35000000000002</v>
      </c>
      <c r="BC78" s="434">
        <v>30087.46</v>
      </c>
      <c r="BD78" s="434">
        <v>8601.6</v>
      </c>
      <c r="BE78" s="434">
        <v>103194.89</v>
      </c>
      <c r="BF78" s="434">
        <v>45882.239999999998</v>
      </c>
      <c r="BG78" s="434">
        <v>7139.67</v>
      </c>
      <c r="BH78" s="433">
        <v>0</v>
      </c>
      <c r="BI78" s="433">
        <v>5571.97</v>
      </c>
      <c r="BJ78" s="433">
        <v>32370.43</v>
      </c>
      <c r="BK78" s="433">
        <v>2977.67</v>
      </c>
      <c r="BL78" s="433">
        <v>0</v>
      </c>
      <c r="BM78" s="433">
        <v>36280.36</v>
      </c>
      <c r="BN78" s="434">
        <v>49233.45</v>
      </c>
      <c r="BO78" s="434">
        <v>25548.14</v>
      </c>
      <c r="BP78" s="434">
        <v>14543.82</v>
      </c>
      <c r="BQ78" s="434">
        <v>0</v>
      </c>
      <c r="BR78" s="434">
        <v>4605.7</v>
      </c>
      <c r="BS78" s="434">
        <v>0</v>
      </c>
      <c r="BT78" s="434">
        <v>25706.3</v>
      </c>
      <c r="BU78" s="434">
        <v>0</v>
      </c>
      <c r="BV78" s="434">
        <v>37109.019999999997</v>
      </c>
      <c r="BW78" s="497">
        <v>0</v>
      </c>
      <c r="BX78" s="498"/>
      <c r="BY78" s="434">
        <v>14260</v>
      </c>
      <c r="BZ78" s="434">
        <v>0</v>
      </c>
      <c r="CA78" s="434">
        <v>0</v>
      </c>
      <c r="CB78" s="434">
        <v>0</v>
      </c>
      <c r="CC78" s="434">
        <v>0</v>
      </c>
      <c r="CD78" s="434">
        <v>14260</v>
      </c>
      <c r="CE78" s="434">
        <v>6000</v>
      </c>
      <c r="CF78" s="434">
        <v>0</v>
      </c>
      <c r="CG78" s="434">
        <v>0</v>
      </c>
      <c r="CH78" s="434">
        <v>0</v>
      </c>
      <c r="CI78" s="434">
        <v>0</v>
      </c>
      <c r="CJ78" s="433">
        <v>0</v>
      </c>
      <c r="CK78" s="433">
        <v>0</v>
      </c>
      <c r="CL78" s="433">
        <v>14260</v>
      </c>
      <c r="CM78" s="433">
        <v>0</v>
      </c>
      <c r="CN78" s="434">
        <v>0</v>
      </c>
      <c r="CO78" s="434">
        <v>-41314</v>
      </c>
      <c r="CP78" s="434">
        <v>0</v>
      </c>
      <c r="CQ78" s="434">
        <v>0</v>
      </c>
      <c r="CR78" s="434">
        <v>0</v>
      </c>
      <c r="CS78" s="434">
        <v>0</v>
      </c>
      <c r="CT78" s="435">
        <f t="shared" si="4"/>
        <v>-41314</v>
      </c>
      <c r="CU78" s="435">
        <f t="shared" si="5"/>
        <v>0</v>
      </c>
    </row>
    <row r="79" spans="1:99" ht="30">
      <c r="A79" s="433">
        <v>302</v>
      </c>
      <c r="B79" s="433">
        <v>5404</v>
      </c>
      <c r="C79" s="433" t="s">
        <v>256</v>
      </c>
      <c r="D79" s="433" t="s">
        <v>568</v>
      </c>
      <c r="E79" s="433"/>
      <c r="F79" s="433" t="s">
        <v>831</v>
      </c>
      <c r="G79" s="433">
        <v>0</v>
      </c>
      <c r="H79" s="433">
        <v>0</v>
      </c>
      <c r="I79" s="433" t="s">
        <v>832</v>
      </c>
      <c r="J79" s="433" t="s">
        <v>833</v>
      </c>
      <c r="K79" s="433" t="s">
        <v>834</v>
      </c>
      <c r="L79" s="433" t="s">
        <v>835</v>
      </c>
      <c r="M79" s="433" t="s">
        <v>834</v>
      </c>
      <c r="N79" s="433" t="s">
        <v>836</v>
      </c>
      <c r="O79" s="433" t="s">
        <v>837</v>
      </c>
      <c r="P79" s="433" t="s">
        <v>837</v>
      </c>
      <c r="Q79" s="434">
        <v>147955.10999999999</v>
      </c>
      <c r="R79" s="434">
        <v>0</v>
      </c>
      <c r="S79" s="434">
        <f t="shared" si="3"/>
        <v>147955.10999999999</v>
      </c>
      <c r="T79" s="434">
        <v>0</v>
      </c>
      <c r="U79" s="434">
        <v>4492411.83</v>
      </c>
      <c r="V79" s="434">
        <v>1542366.69</v>
      </c>
      <c r="W79" s="434">
        <v>21508.02</v>
      </c>
      <c r="X79" s="434">
        <v>0</v>
      </c>
      <c r="Y79" s="434">
        <v>81870</v>
      </c>
      <c r="Z79" s="434">
        <v>0</v>
      </c>
      <c r="AA79" s="434">
        <v>0</v>
      </c>
      <c r="AB79" s="434">
        <v>0</v>
      </c>
      <c r="AC79" s="434">
        <v>21178.02</v>
      </c>
      <c r="AD79" s="434">
        <v>237176.47</v>
      </c>
      <c r="AE79" s="434">
        <v>0</v>
      </c>
      <c r="AF79" s="434">
        <v>0</v>
      </c>
      <c r="AG79" s="434">
        <v>30641.7</v>
      </c>
      <c r="AH79" s="434">
        <v>453381.52</v>
      </c>
      <c r="AI79" s="434">
        <v>0</v>
      </c>
      <c r="AJ79" s="434">
        <v>0</v>
      </c>
      <c r="AK79" s="434">
        <v>0</v>
      </c>
      <c r="AL79" s="434">
        <v>14294.25</v>
      </c>
      <c r="AM79" s="434">
        <v>0</v>
      </c>
      <c r="AN79" s="434">
        <v>4456059.24</v>
      </c>
      <c r="AO79" s="434">
        <v>0</v>
      </c>
      <c r="AP79" s="434">
        <v>440145.34</v>
      </c>
      <c r="AQ79" s="434">
        <v>102831.9</v>
      </c>
      <c r="AR79" s="434">
        <v>448742.63</v>
      </c>
      <c r="AS79" s="434">
        <v>88256.05</v>
      </c>
      <c r="AT79" s="434">
        <v>2322.4499999999998</v>
      </c>
      <c r="AU79" s="434">
        <v>35534.120000000003</v>
      </c>
      <c r="AV79" s="434">
        <v>27068.03</v>
      </c>
      <c r="AW79" s="434">
        <v>0</v>
      </c>
      <c r="AX79" s="434">
        <v>0</v>
      </c>
      <c r="AY79" s="434">
        <v>182183.6</v>
      </c>
      <c r="AZ79" s="434">
        <v>3950</v>
      </c>
      <c r="BA79" s="434">
        <v>114153.03</v>
      </c>
      <c r="BB79" s="434">
        <v>25125.87</v>
      </c>
      <c r="BC79" s="434">
        <v>163740</v>
      </c>
      <c r="BD79" s="434">
        <v>3238.73</v>
      </c>
      <c r="BE79" s="434">
        <v>46787.53</v>
      </c>
      <c r="BF79" s="434">
        <v>137266.84</v>
      </c>
      <c r="BG79" s="434">
        <v>84594.66</v>
      </c>
      <c r="BH79" s="433">
        <v>0</v>
      </c>
      <c r="BI79" s="433">
        <v>0</v>
      </c>
      <c r="BJ79" s="433">
        <v>0</v>
      </c>
      <c r="BK79" s="433">
        <v>0</v>
      </c>
      <c r="BL79" s="433">
        <v>0</v>
      </c>
      <c r="BM79" s="433">
        <v>0</v>
      </c>
      <c r="BN79" s="434">
        <v>110341.55</v>
      </c>
      <c r="BO79" s="434">
        <v>75828.75</v>
      </c>
      <c r="BP79" s="434">
        <v>44196.73</v>
      </c>
      <c r="BQ79" s="434">
        <v>6810.8</v>
      </c>
      <c r="BR79" s="434">
        <v>170015.7</v>
      </c>
      <c r="BS79" s="434">
        <v>7194</v>
      </c>
      <c r="BT79" s="434">
        <v>77284.62</v>
      </c>
      <c r="BU79" s="434">
        <v>163161.44</v>
      </c>
      <c r="BV79" s="434">
        <v>0</v>
      </c>
      <c r="BW79" s="497">
        <v>0</v>
      </c>
      <c r="BX79" s="498"/>
      <c r="BY79" s="434">
        <v>25750</v>
      </c>
      <c r="BZ79" s="434">
        <v>0</v>
      </c>
      <c r="CA79" s="434">
        <v>0</v>
      </c>
      <c r="CB79" s="434">
        <v>0</v>
      </c>
      <c r="CC79" s="434">
        <v>0</v>
      </c>
      <c r="CD79" s="434">
        <v>25750</v>
      </c>
      <c r="CE79" s="434">
        <v>6000</v>
      </c>
      <c r="CF79" s="434">
        <v>0</v>
      </c>
      <c r="CG79" s="434">
        <v>0</v>
      </c>
      <c r="CH79" s="434">
        <v>25750</v>
      </c>
      <c r="CI79" s="434">
        <v>0</v>
      </c>
      <c r="CJ79" s="433">
        <v>0</v>
      </c>
      <c r="CK79" s="433">
        <v>0</v>
      </c>
      <c r="CL79" s="433">
        <v>0</v>
      </c>
      <c r="CM79" s="433">
        <v>0</v>
      </c>
      <c r="CN79" s="434">
        <v>0</v>
      </c>
      <c r="CO79" s="434">
        <v>200</v>
      </c>
      <c r="CP79" s="434">
        <v>0</v>
      </c>
      <c r="CQ79" s="434">
        <v>0</v>
      </c>
      <c r="CR79" s="434">
        <v>0</v>
      </c>
      <c r="CS79" s="434">
        <v>0</v>
      </c>
      <c r="CT79" s="435">
        <f t="shared" si="4"/>
        <v>200</v>
      </c>
      <c r="CU79" s="435">
        <f t="shared" si="5"/>
        <v>0</v>
      </c>
    </row>
    <row r="80" spans="1:99" ht="15">
      <c r="A80" s="433">
        <v>302</v>
      </c>
      <c r="B80" s="433">
        <v>5405</v>
      </c>
      <c r="C80" s="433" t="s">
        <v>197</v>
      </c>
      <c r="D80" s="433" t="s">
        <v>568</v>
      </c>
      <c r="E80" s="433"/>
      <c r="F80" s="433" t="s">
        <v>831</v>
      </c>
      <c r="G80" s="433">
        <v>0</v>
      </c>
      <c r="H80" s="433">
        <v>0</v>
      </c>
      <c r="I80" s="433" t="s">
        <v>832</v>
      </c>
      <c r="J80" s="433" t="s">
        <v>833</v>
      </c>
      <c r="K80" s="433" t="s">
        <v>834</v>
      </c>
      <c r="L80" s="433" t="s">
        <v>835</v>
      </c>
      <c r="M80" s="433" t="s">
        <v>834</v>
      </c>
      <c r="N80" s="433" t="s">
        <v>836</v>
      </c>
      <c r="O80" s="433" t="s">
        <v>837</v>
      </c>
      <c r="P80" s="433" t="s">
        <v>837</v>
      </c>
      <c r="Q80" s="434">
        <v>1029889.3</v>
      </c>
      <c r="R80" s="434">
        <v>-4590</v>
      </c>
      <c r="S80" s="434">
        <f t="shared" si="3"/>
        <v>1025299.3</v>
      </c>
      <c r="T80" s="434">
        <v>0</v>
      </c>
      <c r="U80" s="434">
        <v>6479811.0899999999</v>
      </c>
      <c r="V80" s="434">
        <v>1887532.8</v>
      </c>
      <c r="W80" s="434">
        <v>266751.68</v>
      </c>
      <c r="X80" s="434">
        <v>0</v>
      </c>
      <c r="Y80" s="434">
        <v>154250</v>
      </c>
      <c r="Z80" s="434">
        <v>16518.45</v>
      </c>
      <c r="AA80" s="434">
        <v>5320</v>
      </c>
      <c r="AB80" s="434">
        <v>13015</v>
      </c>
      <c r="AC80" s="434">
        <v>71326.8</v>
      </c>
      <c r="AD80" s="434">
        <v>443383.42</v>
      </c>
      <c r="AE80" s="434">
        <v>0</v>
      </c>
      <c r="AF80" s="434">
        <v>0</v>
      </c>
      <c r="AG80" s="434">
        <v>38150.01</v>
      </c>
      <c r="AH80" s="434">
        <v>6937.5</v>
      </c>
      <c r="AI80" s="434">
        <v>0</v>
      </c>
      <c r="AJ80" s="434">
        <v>0</v>
      </c>
      <c r="AK80" s="434">
        <v>0</v>
      </c>
      <c r="AL80" s="434">
        <v>21439.5</v>
      </c>
      <c r="AM80" s="434">
        <v>0</v>
      </c>
      <c r="AN80" s="434">
        <v>5689154.5599999996</v>
      </c>
      <c r="AO80" s="434">
        <v>0</v>
      </c>
      <c r="AP80" s="434">
        <v>814833.12</v>
      </c>
      <c r="AQ80" s="434">
        <v>137623.82999999999</v>
      </c>
      <c r="AR80" s="434">
        <v>708393.55</v>
      </c>
      <c r="AS80" s="434">
        <v>176225.1</v>
      </c>
      <c r="AT80" s="434">
        <v>0</v>
      </c>
      <c r="AU80" s="434">
        <v>70951.25</v>
      </c>
      <c r="AV80" s="434">
        <v>6140.67</v>
      </c>
      <c r="AW80" s="434">
        <v>1283.04</v>
      </c>
      <c r="AX80" s="434">
        <v>0</v>
      </c>
      <c r="AY80" s="434">
        <v>91684.32</v>
      </c>
      <c r="AZ80" s="434">
        <v>42151.3</v>
      </c>
      <c r="BA80" s="434">
        <v>155007.60999999999</v>
      </c>
      <c r="BB80" s="434">
        <v>10417.41</v>
      </c>
      <c r="BC80" s="434">
        <v>218850.26</v>
      </c>
      <c r="BD80" s="434">
        <v>31177.71</v>
      </c>
      <c r="BE80" s="434">
        <v>49470.57</v>
      </c>
      <c r="BF80" s="434">
        <v>178777.49</v>
      </c>
      <c r="BG80" s="434">
        <v>9815</v>
      </c>
      <c r="BH80" s="433">
        <v>0</v>
      </c>
      <c r="BI80" s="433">
        <v>12416.13</v>
      </c>
      <c r="BJ80" s="433">
        <v>60901.4</v>
      </c>
      <c r="BK80" s="433">
        <v>1570.6</v>
      </c>
      <c r="BL80" s="433">
        <v>25018.66</v>
      </c>
      <c r="BM80" s="433">
        <v>9669.9599999999991</v>
      </c>
      <c r="BN80" s="434">
        <v>150960.12</v>
      </c>
      <c r="BO80" s="434">
        <v>22627.53</v>
      </c>
      <c r="BP80" s="434">
        <v>46102.69</v>
      </c>
      <c r="BQ80" s="434">
        <v>0</v>
      </c>
      <c r="BR80" s="434">
        <v>287117.90000000002</v>
      </c>
      <c r="BS80" s="434">
        <v>81123.87</v>
      </c>
      <c r="BT80" s="434">
        <v>202004.58</v>
      </c>
      <c r="BU80" s="434">
        <v>53084.32</v>
      </c>
      <c r="BV80" s="434">
        <v>0</v>
      </c>
      <c r="BW80" s="497">
        <v>0</v>
      </c>
      <c r="BX80" s="498"/>
      <c r="BY80" s="434">
        <v>11450</v>
      </c>
      <c r="BZ80" s="434">
        <v>0</v>
      </c>
      <c r="CA80" s="434">
        <v>0</v>
      </c>
      <c r="CB80" s="434">
        <v>0</v>
      </c>
      <c r="CC80" s="434">
        <v>105281.92</v>
      </c>
      <c r="CD80" s="434">
        <v>11450</v>
      </c>
      <c r="CE80" s="434">
        <v>6000</v>
      </c>
      <c r="CF80" s="434">
        <v>0</v>
      </c>
      <c r="CG80" s="434">
        <v>0</v>
      </c>
      <c r="CH80" s="434">
        <v>48515</v>
      </c>
      <c r="CI80" s="434">
        <v>0</v>
      </c>
      <c r="CJ80" s="433">
        <v>0</v>
      </c>
      <c r="CK80" s="433">
        <v>0</v>
      </c>
      <c r="CL80" s="433">
        <v>68216.92</v>
      </c>
      <c r="CM80" s="433">
        <v>0</v>
      </c>
      <c r="CN80" s="434">
        <v>0</v>
      </c>
      <c r="CO80" s="434">
        <v>1078321</v>
      </c>
      <c r="CP80" s="434">
        <v>0</v>
      </c>
      <c r="CQ80" s="434">
        <v>0</v>
      </c>
      <c r="CR80" s="434">
        <v>-4590</v>
      </c>
      <c r="CS80" s="434">
        <v>0</v>
      </c>
      <c r="CT80" s="435">
        <f t="shared" si="4"/>
        <v>1073731</v>
      </c>
      <c r="CU80" s="435">
        <f t="shared" si="5"/>
        <v>0</v>
      </c>
    </row>
    <row r="81" spans="1:99" ht="15">
      <c r="A81" s="433">
        <v>302</v>
      </c>
      <c r="B81" s="433">
        <v>5407</v>
      </c>
      <c r="C81" s="433" t="s">
        <v>886</v>
      </c>
      <c r="D81" s="433" t="s">
        <v>568</v>
      </c>
      <c r="E81" s="433"/>
      <c r="F81" s="433" t="s">
        <v>831</v>
      </c>
      <c r="G81" s="433">
        <v>0</v>
      </c>
      <c r="H81" s="433">
        <v>1</v>
      </c>
      <c r="I81" s="433" t="s">
        <v>832</v>
      </c>
      <c r="J81" s="433" t="s">
        <v>833</v>
      </c>
      <c r="K81" s="433" t="s">
        <v>834</v>
      </c>
      <c r="L81" s="433" t="s">
        <v>835</v>
      </c>
      <c r="M81" s="433" t="s">
        <v>834</v>
      </c>
      <c r="N81" s="433" t="s">
        <v>836</v>
      </c>
      <c r="O81" s="433" t="s">
        <v>837</v>
      </c>
      <c r="P81" s="433" t="s">
        <v>837</v>
      </c>
      <c r="Q81" s="434">
        <v>516758.37</v>
      </c>
      <c r="R81" s="434">
        <v>0</v>
      </c>
      <c r="S81" s="434">
        <f t="shared" si="3"/>
        <v>516758.37</v>
      </c>
      <c r="T81" s="434">
        <v>0</v>
      </c>
      <c r="U81" s="434">
        <v>8431383.7200000007</v>
      </c>
      <c r="V81" s="434">
        <v>1170324.27</v>
      </c>
      <c r="W81" s="434">
        <v>256624.01</v>
      </c>
      <c r="X81" s="434">
        <v>0</v>
      </c>
      <c r="Y81" s="434">
        <v>338924</v>
      </c>
      <c r="Z81" s="434">
        <v>0</v>
      </c>
      <c r="AA81" s="434">
        <v>0</v>
      </c>
      <c r="AB81" s="434">
        <v>0</v>
      </c>
      <c r="AC81" s="434">
        <v>24897.29</v>
      </c>
      <c r="AD81" s="434">
        <v>0</v>
      </c>
      <c r="AE81" s="434">
        <v>0</v>
      </c>
      <c r="AF81" s="434">
        <v>0</v>
      </c>
      <c r="AG81" s="434">
        <v>64762.79</v>
      </c>
      <c r="AH81" s="434">
        <v>95542.080000000002</v>
      </c>
      <c r="AI81" s="434">
        <v>0</v>
      </c>
      <c r="AJ81" s="434">
        <v>0</v>
      </c>
      <c r="AK81" s="434">
        <v>0</v>
      </c>
      <c r="AL81" s="434">
        <v>42585.75</v>
      </c>
      <c r="AM81" s="434">
        <v>0</v>
      </c>
      <c r="AN81" s="434">
        <v>5835223.21</v>
      </c>
      <c r="AO81" s="434">
        <v>0</v>
      </c>
      <c r="AP81" s="434">
        <v>1308769.72</v>
      </c>
      <c r="AQ81" s="434">
        <v>156360.82</v>
      </c>
      <c r="AR81" s="434">
        <v>467254.56</v>
      </c>
      <c r="AS81" s="434">
        <v>0</v>
      </c>
      <c r="AT81" s="434">
        <v>65364.49</v>
      </c>
      <c r="AU81" s="434">
        <v>180223.09</v>
      </c>
      <c r="AV81" s="434">
        <v>11055.57</v>
      </c>
      <c r="AW81" s="434">
        <v>1557</v>
      </c>
      <c r="AX81" s="434">
        <v>4800</v>
      </c>
      <c r="AY81" s="434">
        <v>106107.11</v>
      </c>
      <c r="AZ81" s="434">
        <v>16245</v>
      </c>
      <c r="BA81" s="434">
        <v>199589.08</v>
      </c>
      <c r="BB81" s="434">
        <v>14029.9</v>
      </c>
      <c r="BC81" s="434">
        <v>331468.81</v>
      </c>
      <c r="BD81" s="434">
        <v>43730</v>
      </c>
      <c r="BE81" s="434">
        <v>89868.44</v>
      </c>
      <c r="BF81" s="434">
        <v>230767.85</v>
      </c>
      <c r="BG81" s="434">
        <v>11488</v>
      </c>
      <c r="BH81" s="433">
        <v>0</v>
      </c>
      <c r="BI81" s="433">
        <v>16215.64</v>
      </c>
      <c r="BJ81" s="433">
        <v>60962.32</v>
      </c>
      <c r="BK81" s="433">
        <v>14624.01</v>
      </c>
      <c r="BL81" s="433">
        <v>0</v>
      </c>
      <c r="BM81" s="433">
        <v>9567</v>
      </c>
      <c r="BN81" s="434">
        <v>200861.43</v>
      </c>
      <c r="BO81" s="434">
        <v>193477.86</v>
      </c>
      <c r="BP81" s="434">
        <v>47761.19</v>
      </c>
      <c r="BQ81" s="434">
        <v>2168.04</v>
      </c>
      <c r="BR81" s="434">
        <v>155769.54</v>
      </c>
      <c r="BS81" s="434">
        <v>275047.53000000003</v>
      </c>
      <c r="BT81" s="434">
        <v>382276.04</v>
      </c>
      <c r="BU81" s="434">
        <v>131195.03</v>
      </c>
      <c r="BV81" s="434">
        <v>0</v>
      </c>
      <c r="BW81" s="497">
        <v>0</v>
      </c>
      <c r="BX81" s="498"/>
      <c r="BY81" s="434">
        <v>0</v>
      </c>
      <c r="BZ81" s="434">
        <v>0</v>
      </c>
      <c r="CA81" s="434">
        <v>0</v>
      </c>
      <c r="CB81" s="434">
        <v>0</v>
      </c>
      <c r="CC81" s="434">
        <v>0</v>
      </c>
      <c r="CD81" s="434">
        <v>0</v>
      </c>
      <c r="CE81" s="434">
        <v>6000</v>
      </c>
      <c r="CF81" s="434">
        <v>0</v>
      </c>
      <c r="CG81" s="434">
        <v>0</v>
      </c>
      <c r="CH81" s="434">
        <v>0</v>
      </c>
      <c r="CI81" s="434">
        <v>0</v>
      </c>
      <c r="CJ81" s="433">
        <v>0</v>
      </c>
      <c r="CK81" s="433">
        <v>0</v>
      </c>
      <c r="CL81" s="433">
        <v>0</v>
      </c>
      <c r="CM81" s="433">
        <v>0</v>
      </c>
      <c r="CN81" s="434">
        <v>377974</v>
      </c>
      <c r="CO81" s="434">
        <v>0</v>
      </c>
      <c r="CP81" s="434">
        <v>0</v>
      </c>
      <c r="CQ81" s="434">
        <v>0</v>
      </c>
      <c r="CR81" s="434">
        <v>0</v>
      </c>
      <c r="CS81" s="434">
        <v>0</v>
      </c>
      <c r="CT81" s="435">
        <f t="shared" si="4"/>
        <v>377974</v>
      </c>
      <c r="CU81" s="435">
        <f t="shared" si="5"/>
        <v>0</v>
      </c>
    </row>
    <row r="82" spans="1:99" ht="15">
      <c r="A82" s="433">
        <v>302</v>
      </c>
      <c r="B82" s="433">
        <v>5427</v>
      </c>
      <c r="C82" s="433" t="s">
        <v>199</v>
      </c>
      <c r="D82" s="433" t="s">
        <v>568</v>
      </c>
      <c r="E82" s="433"/>
      <c r="F82" s="433" t="s">
        <v>831</v>
      </c>
      <c r="G82" s="433">
        <v>0</v>
      </c>
      <c r="H82" s="433">
        <v>2</v>
      </c>
      <c r="I82" s="433" t="s">
        <v>832</v>
      </c>
      <c r="J82" s="433" t="s">
        <v>833</v>
      </c>
      <c r="K82" s="433" t="s">
        <v>834</v>
      </c>
      <c r="L82" s="433" t="s">
        <v>835</v>
      </c>
      <c r="M82" s="433" t="s">
        <v>834</v>
      </c>
      <c r="N82" s="433" t="s">
        <v>836</v>
      </c>
      <c r="O82" s="433" t="s">
        <v>837</v>
      </c>
      <c r="P82" s="433" t="s">
        <v>837</v>
      </c>
      <c r="Q82" s="434">
        <v>61322.02</v>
      </c>
      <c r="R82" s="434">
        <v>0</v>
      </c>
      <c r="S82" s="434">
        <f t="shared" si="3"/>
        <v>61322.02</v>
      </c>
      <c r="T82" s="434">
        <v>0</v>
      </c>
      <c r="U82" s="434">
        <v>7814301.3600000003</v>
      </c>
      <c r="V82" s="434">
        <v>1997203.27</v>
      </c>
      <c r="W82" s="434">
        <v>1597048.12</v>
      </c>
      <c r="X82" s="434">
        <v>0</v>
      </c>
      <c r="Y82" s="434">
        <v>63250</v>
      </c>
      <c r="Z82" s="434">
        <v>181962.7</v>
      </c>
      <c r="AA82" s="434">
        <v>17407.29</v>
      </c>
      <c r="AB82" s="434">
        <v>34527.629999999997</v>
      </c>
      <c r="AC82" s="434">
        <v>0</v>
      </c>
      <c r="AD82" s="434">
        <v>38708.94</v>
      </c>
      <c r="AE82" s="434">
        <v>0</v>
      </c>
      <c r="AF82" s="434">
        <v>0</v>
      </c>
      <c r="AG82" s="434">
        <v>1396318.95</v>
      </c>
      <c r="AH82" s="434">
        <v>1977352</v>
      </c>
      <c r="AI82" s="434">
        <v>0</v>
      </c>
      <c r="AJ82" s="434">
        <v>0</v>
      </c>
      <c r="AK82" s="434">
        <v>0</v>
      </c>
      <c r="AL82" s="434">
        <v>18228.25</v>
      </c>
      <c r="AM82" s="434">
        <v>0</v>
      </c>
      <c r="AN82" s="434">
        <v>8222247.4900000002</v>
      </c>
      <c r="AO82" s="434">
        <v>17998.900000000001</v>
      </c>
      <c r="AP82" s="434">
        <v>2066949.14</v>
      </c>
      <c r="AQ82" s="434">
        <v>193199.82</v>
      </c>
      <c r="AR82" s="434">
        <v>931301.31</v>
      </c>
      <c r="AS82" s="434">
        <v>0</v>
      </c>
      <c r="AT82" s="434">
        <v>174539.23</v>
      </c>
      <c r="AU82" s="434">
        <v>104438.96</v>
      </c>
      <c r="AV82" s="434">
        <v>29522.76</v>
      </c>
      <c r="AW82" s="434">
        <v>0</v>
      </c>
      <c r="AX82" s="434">
        <v>0</v>
      </c>
      <c r="AY82" s="434">
        <v>228262.04</v>
      </c>
      <c r="AZ82" s="434">
        <v>27363.4</v>
      </c>
      <c r="BA82" s="434">
        <v>203318.7</v>
      </c>
      <c r="BB82" s="434">
        <v>16196.53</v>
      </c>
      <c r="BC82" s="434">
        <v>192074.16</v>
      </c>
      <c r="BD82" s="434">
        <v>10712</v>
      </c>
      <c r="BE82" s="434">
        <v>186447.94</v>
      </c>
      <c r="BF82" s="434">
        <v>374048.99</v>
      </c>
      <c r="BG82" s="434">
        <v>100000</v>
      </c>
      <c r="BH82" s="433">
        <v>0</v>
      </c>
      <c r="BI82" s="433">
        <v>67560</v>
      </c>
      <c r="BJ82" s="433">
        <v>0</v>
      </c>
      <c r="BK82" s="433">
        <v>0</v>
      </c>
      <c r="BL82" s="433">
        <v>0</v>
      </c>
      <c r="BM82" s="433">
        <v>0</v>
      </c>
      <c r="BN82" s="434">
        <v>262758.27</v>
      </c>
      <c r="BO82" s="434">
        <v>72392.31</v>
      </c>
      <c r="BP82" s="434">
        <v>39477.040000000001</v>
      </c>
      <c r="BQ82" s="434">
        <v>0</v>
      </c>
      <c r="BR82" s="434">
        <v>35218.46</v>
      </c>
      <c r="BS82" s="434">
        <v>123274.53</v>
      </c>
      <c r="BT82" s="434">
        <v>426831.29</v>
      </c>
      <c r="BU82" s="434">
        <v>1029145.26</v>
      </c>
      <c r="BV82" s="434">
        <v>0</v>
      </c>
      <c r="BW82" s="497">
        <v>0</v>
      </c>
      <c r="BX82" s="498"/>
      <c r="BY82" s="434">
        <v>0</v>
      </c>
      <c r="BZ82" s="434">
        <v>0</v>
      </c>
      <c r="CA82" s="434">
        <v>0</v>
      </c>
      <c r="CB82" s="434">
        <v>0</v>
      </c>
      <c r="CC82" s="434">
        <v>93239.99</v>
      </c>
      <c r="CD82" s="434">
        <v>0</v>
      </c>
      <c r="CE82" s="434">
        <v>6000</v>
      </c>
      <c r="CF82" s="434">
        <v>0</v>
      </c>
      <c r="CG82" s="434">
        <v>93239.99</v>
      </c>
      <c r="CH82" s="434">
        <v>0</v>
      </c>
      <c r="CI82" s="434">
        <v>0</v>
      </c>
      <c r="CJ82" s="433">
        <v>0</v>
      </c>
      <c r="CK82" s="433">
        <v>0</v>
      </c>
      <c r="CL82" s="433">
        <v>0</v>
      </c>
      <c r="CM82" s="433">
        <v>0</v>
      </c>
      <c r="CN82" s="434">
        <v>0</v>
      </c>
      <c r="CO82" s="434">
        <v>62352</v>
      </c>
      <c r="CP82" s="434">
        <v>0</v>
      </c>
      <c r="CQ82" s="434">
        <v>0</v>
      </c>
      <c r="CR82" s="434">
        <v>0</v>
      </c>
      <c r="CS82" s="434">
        <v>0</v>
      </c>
      <c r="CT82" s="435">
        <f t="shared" si="4"/>
        <v>62352</v>
      </c>
      <c r="CU82" s="435">
        <f t="shared" si="5"/>
        <v>0</v>
      </c>
    </row>
    <row r="83" spans="1:99" ht="30">
      <c r="A83" s="433">
        <v>302</v>
      </c>
      <c r="B83" s="433">
        <v>5948</v>
      </c>
      <c r="C83" s="433" t="s">
        <v>887</v>
      </c>
      <c r="D83" s="433" t="s">
        <v>568</v>
      </c>
      <c r="E83" s="433"/>
      <c r="F83" s="433" t="s">
        <v>831</v>
      </c>
      <c r="G83" s="433">
        <v>0</v>
      </c>
      <c r="H83" s="433">
        <v>0</v>
      </c>
      <c r="I83" s="433" t="s">
        <v>832</v>
      </c>
      <c r="J83" s="433" t="s">
        <v>833</v>
      </c>
      <c r="K83" s="433" t="s">
        <v>834</v>
      </c>
      <c r="L83" s="433" t="s">
        <v>835</v>
      </c>
      <c r="M83" s="433" t="s">
        <v>834</v>
      </c>
      <c r="N83" s="433" t="s">
        <v>836</v>
      </c>
      <c r="O83" s="433" t="s">
        <v>837</v>
      </c>
      <c r="P83" s="433" t="s">
        <v>837</v>
      </c>
      <c r="Q83" s="434">
        <v>6252.53</v>
      </c>
      <c r="R83" s="434">
        <v>0</v>
      </c>
      <c r="S83" s="434">
        <f t="shared" si="3"/>
        <v>6252.53</v>
      </c>
      <c r="T83" s="434">
        <v>0</v>
      </c>
      <c r="U83" s="434">
        <v>1105353.6299999999</v>
      </c>
      <c r="V83" s="434">
        <v>0</v>
      </c>
      <c r="W83" s="434">
        <v>50284.36</v>
      </c>
      <c r="X83" s="434">
        <v>0</v>
      </c>
      <c r="Y83" s="434">
        <v>7400</v>
      </c>
      <c r="Z83" s="434">
        <v>58763.94</v>
      </c>
      <c r="AA83" s="434">
        <v>90640.12</v>
      </c>
      <c r="AB83" s="434">
        <v>0</v>
      </c>
      <c r="AC83" s="434">
        <v>110942.86</v>
      </c>
      <c r="AD83" s="434">
        <v>0</v>
      </c>
      <c r="AE83" s="434">
        <v>2895</v>
      </c>
      <c r="AF83" s="434">
        <v>0</v>
      </c>
      <c r="AG83" s="434">
        <v>46506.57</v>
      </c>
      <c r="AH83" s="434">
        <v>428363.25</v>
      </c>
      <c r="AI83" s="434">
        <v>0</v>
      </c>
      <c r="AJ83" s="434">
        <v>0</v>
      </c>
      <c r="AK83" s="434">
        <v>0</v>
      </c>
      <c r="AL83" s="434">
        <v>0</v>
      </c>
      <c r="AM83" s="434">
        <v>115810.26</v>
      </c>
      <c r="AN83" s="434">
        <v>908374.58</v>
      </c>
      <c r="AO83" s="434">
        <v>3026.17</v>
      </c>
      <c r="AP83" s="434">
        <v>321423.90999999997</v>
      </c>
      <c r="AQ83" s="434">
        <v>0</v>
      </c>
      <c r="AR83" s="434">
        <v>90619.96</v>
      </c>
      <c r="AS83" s="434">
        <v>0</v>
      </c>
      <c r="AT83" s="434">
        <v>25277.11</v>
      </c>
      <c r="AU83" s="434">
        <v>855.07</v>
      </c>
      <c r="AV83" s="434">
        <v>6587.14</v>
      </c>
      <c r="AW83" s="434">
        <v>0</v>
      </c>
      <c r="AX83" s="434">
        <v>8782.2900000000009</v>
      </c>
      <c r="AY83" s="434">
        <v>36740.94</v>
      </c>
      <c r="AZ83" s="434">
        <v>0</v>
      </c>
      <c r="BA83" s="434">
        <v>60328.29</v>
      </c>
      <c r="BB83" s="434">
        <v>9243.7900000000009</v>
      </c>
      <c r="BC83" s="434">
        <v>30453.94</v>
      </c>
      <c r="BD83" s="434">
        <v>16972</v>
      </c>
      <c r="BE83" s="434">
        <v>99447.52</v>
      </c>
      <c r="BF83" s="434">
        <v>88621.4</v>
      </c>
      <c r="BG83" s="434">
        <v>15597.76</v>
      </c>
      <c r="BH83" s="433">
        <v>0</v>
      </c>
      <c r="BI83" s="433">
        <v>0</v>
      </c>
      <c r="BJ83" s="433">
        <v>0</v>
      </c>
      <c r="BK83" s="433">
        <v>0</v>
      </c>
      <c r="BL83" s="433">
        <v>0</v>
      </c>
      <c r="BM83" s="433">
        <v>0</v>
      </c>
      <c r="BN83" s="434">
        <v>0</v>
      </c>
      <c r="BO83" s="434">
        <v>22326.39</v>
      </c>
      <c r="BP83" s="434">
        <v>8541.77</v>
      </c>
      <c r="BQ83" s="434">
        <v>1876.63</v>
      </c>
      <c r="BR83" s="434">
        <v>120402.17</v>
      </c>
      <c r="BS83" s="434">
        <v>0</v>
      </c>
      <c r="BT83" s="434">
        <v>24080.81</v>
      </c>
      <c r="BU83" s="434">
        <v>35254.620000000003</v>
      </c>
      <c r="BV83" s="434">
        <v>0</v>
      </c>
      <c r="BW83" s="497">
        <v>0</v>
      </c>
      <c r="BX83" s="498"/>
      <c r="BY83" s="434">
        <v>0</v>
      </c>
      <c r="BZ83" s="434">
        <v>0</v>
      </c>
      <c r="CA83" s="434">
        <v>0</v>
      </c>
      <c r="CB83" s="434">
        <v>0</v>
      </c>
      <c r="CC83" s="434">
        <v>0</v>
      </c>
      <c r="CD83" s="434">
        <v>0</v>
      </c>
      <c r="CE83" s="434">
        <v>6000</v>
      </c>
      <c r="CF83" s="434">
        <v>0</v>
      </c>
      <c r="CG83" s="434">
        <v>0</v>
      </c>
      <c r="CH83" s="434">
        <v>0</v>
      </c>
      <c r="CI83" s="434">
        <v>0</v>
      </c>
      <c r="CJ83" s="433">
        <v>0</v>
      </c>
      <c r="CK83" s="433">
        <v>0</v>
      </c>
      <c r="CL83" s="433">
        <v>0</v>
      </c>
      <c r="CM83" s="433">
        <v>0</v>
      </c>
      <c r="CN83" s="434">
        <v>0</v>
      </c>
      <c r="CO83" s="434">
        <v>88378.26</v>
      </c>
      <c r="CP83" s="434">
        <v>0</v>
      </c>
      <c r="CQ83" s="434">
        <v>0</v>
      </c>
      <c r="CR83" s="434">
        <v>0</v>
      </c>
      <c r="CS83" s="434">
        <v>0</v>
      </c>
      <c r="CT83" s="435">
        <f t="shared" si="4"/>
        <v>88378.26</v>
      </c>
      <c r="CU83" s="435">
        <f t="shared" si="5"/>
        <v>0</v>
      </c>
    </row>
    <row r="84" spans="1:99" ht="15">
      <c r="A84" s="433">
        <v>302</v>
      </c>
      <c r="B84" s="433">
        <v>5949</v>
      </c>
      <c r="C84" s="433" t="s">
        <v>162</v>
      </c>
      <c r="D84" s="433" t="s">
        <v>568</v>
      </c>
      <c r="E84" s="433"/>
      <c r="F84" s="433" t="s">
        <v>831</v>
      </c>
      <c r="G84" s="433">
        <v>0</v>
      </c>
      <c r="H84" s="433">
        <v>1</v>
      </c>
      <c r="I84" s="433" t="s">
        <v>832</v>
      </c>
      <c r="J84" s="433" t="s">
        <v>833</v>
      </c>
      <c r="K84" s="433" t="s">
        <v>834</v>
      </c>
      <c r="L84" s="433" t="s">
        <v>835</v>
      </c>
      <c r="M84" s="433" t="s">
        <v>834</v>
      </c>
      <c r="N84" s="433" t="s">
        <v>836</v>
      </c>
      <c r="O84" s="433" t="s">
        <v>837</v>
      </c>
      <c r="P84" s="433" t="s">
        <v>837</v>
      </c>
      <c r="Q84" s="434">
        <v>-19873.349999999999</v>
      </c>
      <c r="R84" s="434">
        <v>0</v>
      </c>
      <c r="S84" s="434">
        <f t="shared" si="3"/>
        <v>-19873.349999999999</v>
      </c>
      <c r="T84" s="434">
        <v>0</v>
      </c>
      <c r="U84" s="434">
        <v>1815628.64</v>
      </c>
      <c r="V84" s="434">
        <v>0</v>
      </c>
      <c r="W84" s="434">
        <v>62731</v>
      </c>
      <c r="X84" s="434">
        <v>0</v>
      </c>
      <c r="Y84" s="434">
        <v>17760</v>
      </c>
      <c r="Z84" s="434">
        <v>6944.42</v>
      </c>
      <c r="AA84" s="434">
        <v>140291.9</v>
      </c>
      <c r="AB84" s="434">
        <v>0</v>
      </c>
      <c r="AC84" s="434">
        <v>4782.6000000000004</v>
      </c>
      <c r="AD84" s="434">
        <v>0</v>
      </c>
      <c r="AE84" s="434">
        <v>0</v>
      </c>
      <c r="AF84" s="434">
        <v>28297.51</v>
      </c>
      <c r="AG84" s="434">
        <v>19339</v>
      </c>
      <c r="AH84" s="434">
        <v>1077428.75</v>
      </c>
      <c r="AI84" s="434">
        <v>0</v>
      </c>
      <c r="AJ84" s="434">
        <v>0</v>
      </c>
      <c r="AK84" s="434">
        <v>0</v>
      </c>
      <c r="AL84" s="434">
        <v>65430</v>
      </c>
      <c r="AM84" s="434">
        <v>0</v>
      </c>
      <c r="AN84" s="434">
        <v>1166875.99</v>
      </c>
      <c r="AO84" s="434">
        <v>0</v>
      </c>
      <c r="AP84" s="434">
        <v>1037728.18</v>
      </c>
      <c r="AQ84" s="434">
        <v>55845.3</v>
      </c>
      <c r="AR84" s="434">
        <v>110272.48</v>
      </c>
      <c r="AS84" s="434">
        <v>0</v>
      </c>
      <c r="AT84" s="434">
        <v>9225.48</v>
      </c>
      <c r="AU84" s="434">
        <v>65924.7</v>
      </c>
      <c r="AV84" s="434">
        <v>23924.959999999999</v>
      </c>
      <c r="AW84" s="434">
        <v>522.87</v>
      </c>
      <c r="AX84" s="434">
        <v>0</v>
      </c>
      <c r="AY84" s="434">
        <v>60016.76</v>
      </c>
      <c r="AZ84" s="434">
        <v>0</v>
      </c>
      <c r="BA84" s="434">
        <v>74539.88</v>
      </c>
      <c r="BB84" s="434">
        <v>3892.19</v>
      </c>
      <c r="BC84" s="434">
        <v>61125.06</v>
      </c>
      <c r="BD84" s="434">
        <v>38376</v>
      </c>
      <c r="BE84" s="434">
        <v>12287.34</v>
      </c>
      <c r="BF84" s="434">
        <v>174645.31</v>
      </c>
      <c r="BG84" s="434">
        <v>5034.95</v>
      </c>
      <c r="BH84" s="433">
        <v>0</v>
      </c>
      <c r="BI84" s="433">
        <v>12944.1</v>
      </c>
      <c r="BJ84" s="433">
        <v>0</v>
      </c>
      <c r="BK84" s="433">
        <v>3300</v>
      </c>
      <c r="BL84" s="433">
        <v>0</v>
      </c>
      <c r="BM84" s="433">
        <v>0</v>
      </c>
      <c r="BN84" s="434">
        <v>0</v>
      </c>
      <c r="BO84" s="434">
        <v>13956.5</v>
      </c>
      <c r="BP84" s="434">
        <v>20525.22</v>
      </c>
      <c r="BQ84" s="434">
        <v>2563.4899999999998</v>
      </c>
      <c r="BR84" s="434">
        <v>38266.699999999997</v>
      </c>
      <c r="BS84" s="434">
        <v>59210.58</v>
      </c>
      <c r="BT84" s="434">
        <v>31743.89</v>
      </c>
      <c r="BU84" s="434">
        <v>155632.82</v>
      </c>
      <c r="BV84" s="434">
        <v>0</v>
      </c>
      <c r="BW84" s="497">
        <v>0</v>
      </c>
      <c r="BX84" s="498"/>
      <c r="BY84" s="434">
        <v>0</v>
      </c>
      <c r="BZ84" s="434">
        <v>0</v>
      </c>
      <c r="CA84" s="434">
        <v>0</v>
      </c>
      <c r="CB84" s="434">
        <v>0</v>
      </c>
      <c r="CC84" s="434">
        <v>0</v>
      </c>
      <c r="CD84" s="434">
        <v>0</v>
      </c>
      <c r="CE84" s="434">
        <v>6000</v>
      </c>
      <c r="CF84" s="434">
        <v>0</v>
      </c>
      <c r="CG84" s="434">
        <v>0</v>
      </c>
      <c r="CH84" s="434">
        <v>0</v>
      </c>
      <c r="CI84" s="434">
        <v>0</v>
      </c>
      <c r="CJ84" s="433">
        <v>0</v>
      </c>
      <c r="CK84" s="433">
        <v>0</v>
      </c>
      <c r="CL84" s="433">
        <v>0</v>
      </c>
      <c r="CM84" s="433">
        <v>0</v>
      </c>
      <c r="CN84" s="434">
        <v>0</v>
      </c>
      <c r="CO84" s="434">
        <v>-19620.28</v>
      </c>
      <c r="CP84" s="434">
        <v>0</v>
      </c>
      <c r="CQ84" s="434">
        <v>0</v>
      </c>
      <c r="CR84" s="434">
        <v>0</v>
      </c>
      <c r="CS84" s="434">
        <v>0</v>
      </c>
      <c r="CT84" s="435">
        <f t="shared" si="4"/>
        <v>-19620.28</v>
      </c>
      <c r="CU84" s="435">
        <f t="shared" si="5"/>
        <v>0</v>
      </c>
    </row>
    <row r="85" spans="1:99" ht="15">
      <c r="A85" s="433">
        <v>302</v>
      </c>
      <c r="B85" s="433">
        <v>7005</v>
      </c>
      <c r="C85" s="433" t="s">
        <v>888</v>
      </c>
      <c r="D85" s="433" t="s">
        <v>568</v>
      </c>
      <c r="E85" s="433"/>
      <c r="F85" s="433" t="s">
        <v>831</v>
      </c>
      <c r="G85" s="433">
        <v>0</v>
      </c>
      <c r="H85" s="433">
        <v>0</v>
      </c>
      <c r="I85" s="433" t="s">
        <v>832</v>
      </c>
      <c r="J85" s="433" t="s">
        <v>833</v>
      </c>
      <c r="K85" s="433" t="s">
        <v>834</v>
      </c>
      <c r="L85" s="433" t="s">
        <v>835</v>
      </c>
      <c r="M85" s="433" t="s">
        <v>834</v>
      </c>
      <c r="N85" s="433" t="s">
        <v>836</v>
      </c>
      <c r="O85" s="433" t="s">
        <v>834</v>
      </c>
      <c r="P85" s="433" t="s">
        <v>837</v>
      </c>
      <c r="Q85" s="434">
        <v>94261.32</v>
      </c>
      <c r="R85" s="434">
        <v>0</v>
      </c>
      <c r="S85" s="434">
        <f t="shared" si="3"/>
        <v>94261.32</v>
      </c>
      <c r="T85" s="434">
        <v>0</v>
      </c>
      <c r="U85" s="434">
        <v>2150584.7400000002</v>
      </c>
      <c r="V85" s="434">
        <v>0</v>
      </c>
      <c r="W85" s="434">
        <v>2372115.2799999998</v>
      </c>
      <c r="X85" s="434">
        <v>0</v>
      </c>
      <c r="Y85" s="434">
        <v>89800</v>
      </c>
      <c r="Z85" s="434">
        <v>200</v>
      </c>
      <c r="AA85" s="434">
        <v>23425.38</v>
      </c>
      <c r="AB85" s="434">
        <v>37950.589999999997</v>
      </c>
      <c r="AC85" s="434">
        <v>0</v>
      </c>
      <c r="AD85" s="434">
        <v>161.34</v>
      </c>
      <c r="AE85" s="434">
        <v>0</v>
      </c>
      <c r="AF85" s="434">
        <v>0</v>
      </c>
      <c r="AG85" s="434">
        <v>329</v>
      </c>
      <c r="AH85" s="434">
        <v>3117.65</v>
      </c>
      <c r="AI85" s="434">
        <v>0</v>
      </c>
      <c r="AJ85" s="434">
        <v>0</v>
      </c>
      <c r="AK85" s="434">
        <v>0</v>
      </c>
      <c r="AL85" s="434">
        <v>17982.939999999999</v>
      </c>
      <c r="AM85" s="434">
        <v>30902</v>
      </c>
      <c r="AN85" s="434">
        <v>1497740.22</v>
      </c>
      <c r="AO85" s="434">
        <v>0</v>
      </c>
      <c r="AP85" s="434">
        <v>1439402.33</v>
      </c>
      <c r="AQ85" s="434">
        <v>59519.41</v>
      </c>
      <c r="AR85" s="434">
        <v>225716.24</v>
      </c>
      <c r="AS85" s="434">
        <v>0</v>
      </c>
      <c r="AT85" s="434">
        <v>18468.25</v>
      </c>
      <c r="AU85" s="434">
        <v>28780.63</v>
      </c>
      <c r="AV85" s="434">
        <v>20143.91</v>
      </c>
      <c r="AW85" s="434">
        <v>0</v>
      </c>
      <c r="AX85" s="434">
        <v>0</v>
      </c>
      <c r="AY85" s="434">
        <v>37645.58</v>
      </c>
      <c r="AZ85" s="434">
        <v>4874.71</v>
      </c>
      <c r="BA85" s="434">
        <v>72714.48</v>
      </c>
      <c r="BB85" s="434">
        <v>12047.73</v>
      </c>
      <c r="BC85" s="434">
        <v>114658.34</v>
      </c>
      <c r="BD85" s="434">
        <v>0</v>
      </c>
      <c r="BE85" s="434">
        <v>18510.27</v>
      </c>
      <c r="BF85" s="434">
        <v>61244.41</v>
      </c>
      <c r="BG85" s="434">
        <v>13502.94</v>
      </c>
      <c r="BH85" s="433">
        <v>2577.9</v>
      </c>
      <c r="BI85" s="433">
        <v>5984.15</v>
      </c>
      <c r="BJ85" s="433">
        <v>6859.71</v>
      </c>
      <c r="BK85" s="433">
        <v>250.99</v>
      </c>
      <c r="BL85" s="433">
        <v>10292.02</v>
      </c>
      <c r="BM85" s="433">
        <v>15087.73</v>
      </c>
      <c r="BN85" s="434">
        <v>0</v>
      </c>
      <c r="BO85" s="434">
        <v>1626.99</v>
      </c>
      <c r="BP85" s="434">
        <v>8240</v>
      </c>
      <c r="BQ85" s="434">
        <v>3387.65</v>
      </c>
      <c r="BR85" s="434">
        <v>65814.69</v>
      </c>
      <c r="BS85" s="434">
        <v>12879.33</v>
      </c>
      <c r="BT85" s="434">
        <v>911762.08</v>
      </c>
      <c r="BU85" s="434">
        <v>39734</v>
      </c>
      <c r="BV85" s="434">
        <v>0</v>
      </c>
      <c r="BW85" s="497">
        <v>0</v>
      </c>
      <c r="BX85" s="498"/>
      <c r="BY85" s="434">
        <v>0</v>
      </c>
      <c r="BZ85" s="434">
        <v>0</v>
      </c>
      <c r="CA85" s="434">
        <v>0</v>
      </c>
      <c r="CB85" s="434">
        <v>108165.03</v>
      </c>
      <c r="CC85" s="434">
        <v>0</v>
      </c>
      <c r="CD85" s="434">
        <v>0</v>
      </c>
      <c r="CE85" s="434">
        <v>6000</v>
      </c>
      <c r="CF85" s="434">
        <v>0</v>
      </c>
      <c r="CG85" s="434">
        <v>81590.22</v>
      </c>
      <c r="CH85" s="434">
        <v>0</v>
      </c>
      <c r="CI85" s="434">
        <v>16068.81</v>
      </c>
      <c r="CJ85" s="433">
        <v>0</v>
      </c>
      <c r="CK85" s="433">
        <v>0</v>
      </c>
      <c r="CL85" s="433">
        <v>0</v>
      </c>
      <c r="CM85" s="433">
        <v>0</v>
      </c>
      <c r="CN85" s="434">
        <v>111363.55</v>
      </c>
      <c r="CO85" s="434">
        <v>0</v>
      </c>
      <c r="CP85" s="434">
        <v>10506</v>
      </c>
      <c r="CQ85" s="434">
        <v>0</v>
      </c>
      <c r="CR85" s="434">
        <v>0</v>
      </c>
      <c r="CS85" s="434">
        <v>0</v>
      </c>
      <c r="CT85" s="435">
        <f t="shared" si="4"/>
        <v>111363.55</v>
      </c>
      <c r="CU85" s="435">
        <f t="shared" si="5"/>
        <v>10506</v>
      </c>
    </row>
    <row r="86" spans="1:99" ht="30">
      <c r="A86" s="433">
        <v>302</v>
      </c>
      <c r="B86" s="433">
        <v>7009</v>
      </c>
      <c r="C86" s="433" t="s">
        <v>889</v>
      </c>
      <c r="D86" s="433" t="s">
        <v>568</v>
      </c>
      <c r="E86" s="433"/>
      <c r="F86" s="433" t="s">
        <v>831</v>
      </c>
      <c r="G86" s="433">
        <v>0</v>
      </c>
      <c r="H86" s="433">
        <v>1</v>
      </c>
      <c r="I86" s="433" t="s">
        <v>832</v>
      </c>
      <c r="J86" s="433" t="s">
        <v>833</v>
      </c>
      <c r="K86" s="433" t="s">
        <v>834</v>
      </c>
      <c r="L86" s="433" t="s">
        <v>835</v>
      </c>
      <c r="M86" s="433" t="s">
        <v>834</v>
      </c>
      <c r="N86" s="433" t="s">
        <v>836</v>
      </c>
      <c r="O86" s="433" t="s">
        <v>834</v>
      </c>
      <c r="P86" s="433" t="s">
        <v>837</v>
      </c>
      <c r="Q86" s="434">
        <v>63894.73</v>
      </c>
      <c r="R86" s="434">
        <v>0</v>
      </c>
      <c r="S86" s="434">
        <f t="shared" si="3"/>
        <v>63894.73</v>
      </c>
      <c r="T86" s="434">
        <v>0.03</v>
      </c>
      <c r="U86" s="434">
        <v>1907021.37</v>
      </c>
      <c r="V86" s="434">
        <v>0</v>
      </c>
      <c r="W86" s="434">
        <v>3021243.33</v>
      </c>
      <c r="X86" s="434">
        <v>0</v>
      </c>
      <c r="Y86" s="434">
        <v>104890.58</v>
      </c>
      <c r="Z86" s="434">
        <v>1200</v>
      </c>
      <c r="AA86" s="434">
        <v>27078.080000000002</v>
      </c>
      <c r="AB86" s="434">
        <v>8744.06</v>
      </c>
      <c r="AC86" s="434">
        <v>723165.84</v>
      </c>
      <c r="AD86" s="434">
        <v>0</v>
      </c>
      <c r="AE86" s="434">
        <v>0</v>
      </c>
      <c r="AF86" s="434">
        <v>2137</v>
      </c>
      <c r="AG86" s="434">
        <v>714.05</v>
      </c>
      <c r="AH86" s="434">
        <v>7943.7</v>
      </c>
      <c r="AI86" s="434">
        <v>0</v>
      </c>
      <c r="AJ86" s="434">
        <v>0</v>
      </c>
      <c r="AK86" s="434">
        <v>0</v>
      </c>
      <c r="AL86" s="434">
        <v>14716.56</v>
      </c>
      <c r="AM86" s="434">
        <v>29315</v>
      </c>
      <c r="AN86" s="434">
        <v>2215290.7599999998</v>
      </c>
      <c r="AO86" s="434">
        <v>4310.46</v>
      </c>
      <c r="AP86" s="434">
        <v>2146419.85</v>
      </c>
      <c r="AQ86" s="434">
        <v>44520.45</v>
      </c>
      <c r="AR86" s="434">
        <v>119790.51</v>
      </c>
      <c r="AS86" s="434">
        <v>0</v>
      </c>
      <c r="AT86" s="434">
        <v>125144.16</v>
      </c>
      <c r="AU86" s="434">
        <v>29579.18</v>
      </c>
      <c r="AV86" s="434">
        <v>18047.89</v>
      </c>
      <c r="AW86" s="434">
        <v>0</v>
      </c>
      <c r="AX86" s="434">
        <v>0</v>
      </c>
      <c r="AY86" s="434">
        <v>49973.760000000002</v>
      </c>
      <c r="AZ86" s="434">
        <v>745.66</v>
      </c>
      <c r="BA86" s="434">
        <v>33907.07</v>
      </c>
      <c r="BB86" s="434">
        <v>5365.39</v>
      </c>
      <c r="BC86" s="434">
        <v>53791.199999999997</v>
      </c>
      <c r="BD86" s="434">
        <v>0</v>
      </c>
      <c r="BE86" s="434">
        <v>31917.279999999999</v>
      </c>
      <c r="BF86" s="434">
        <v>59988.639999999999</v>
      </c>
      <c r="BG86" s="434">
        <v>4729.79</v>
      </c>
      <c r="BH86" s="433">
        <v>4393.3999999999996</v>
      </c>
      <c r="BI86" s="433">
        <v>3396.78</v>
      </c>
      <c r="BJ86" s="433">
        <v>10576.81</v>
      </c>
      <c r="BK86" s="433">
        <v>16787.310000000001</v>
      </c>
      <c r="BL86" s="433">
        <v>4655.71</v>
      </c>
      <c r="BM86" s="433">
        <v>12638.22</v>
      </c>
      <c r="BN86" s="434">
        <v>0</v>
      </c>
      <c r="BO86" s="434">
        <v>18695.98</v>
      </c>
      <c r="BP86" s="434">
        <v>11707.84</v>
      </c>
      <c r="BQ86" s="434">
        <v>72818.3</v>
      </c>
      <c r="BR86" s="434">
        <v>37313.29</v>
      </c>
      <c r="BS86" s="434">
        <v>519</v>
      </c>
      <c r="BT86" s="434">
        <v>623824.05000000005</v>
      </c>
      <c r="BU86" s="434">
        <v>48468.56</v>
      </c>
      <c r="BV86" s="434">
        <v>0</v>
      </c>
      <c r="BW86" s="497">
        <v>0</v>
      </c>
      <c r="BX86" s="498"/>
      <c r="BY86" s="434">
        <v>0</v>
      </c>
      <c r="BZ86" s="434">
        <v>0</v>
      </c>
      <c r="CA86" s="434">
        <v>0</v>
      </c>
      <c r="CB86" s="434">
        <v>11948.13</v>
      </c>
      <c r="CC86" s="434">
        <v>10000</v>
      </c>
      <c r="CD86" s="434">
        <v>0</v>
      </c>
      <c r="CE86" s="434">
        <v>6000</v>
      </c>
      <c r="CF86" s="434">
        <v>0</v>
      </c>
      <c r="CG86" s="434">
        <v>5818.82</v>
      </c>
      <c r="CH86" s="434">
        <v>8333.34</v>
      </c>
      <c r="CI86" s="434">
        <v>0</v>
      </c>
      <c r="CJ86" s="433">
        <v>0</v>
      </c>
      <c r="CK86" s="433">
        <v>0</v>
      </c>
      <c r="CL86" s="433">
        <v>0</v>
      </c>
      <c r="CM86" s="433">
        <v>0</v>
      </c>
      <c r="CN86" s="434">
        <v>52255</v>
      </c>
      <c r="CO86" s="434">
        <v>50492</v>
      </c>
      <c r="CP86" s="434">
        <v>6129</v>
      </c>
      <c r="CQ86" s="434">
        <v>1667</v>
      </c>
      <c r="CR86" s="434">
        <v>0</v>
      </c>
      <c r="CS86" s="434">
        <v>0</v>
      </c>
      <c r="CT86" s="435">
        <f t="shared" si="4"/>
        <v>102747</v>
      </c>
      <c r="CU86" s="435">
        <f t="shared" si="5"/>
        <v>7796</v>
      </c>
    </row>
    <row r="87" spans="1:99" ht="15">
      <c r="A87" s="433">
        <v>302</v>
      </c>
      <c r="B87" s="433">
        <v>7010</v>
      </c>
      <c r="C87" s="433" t="s">
        <v>890</v>
      </c>
      <c r="D87" s="433" t="s">
        <v>568</v>
      </c>
      <c r="E87" s="433"/>
      <c r="F87" s="433" t="s">
        <v>831</v>
      </c>
      <c r="G87" s="433">
        <v>0</v>
      </c>
      <c r="H87" s="433">
        <v>1</v>
      </c>
      <c r="I87" s="433" t="s">
        <v>832</v>
      </c>
      <c r="J87" s="433" t="s">
        <v>833</v>
      </c>
      <c r="K87" s="433" t="s">
        <v>834</v>
      </c>
      <c r="L87" s="433" t="s">
        <v>835</v>
      </c>
      <c r="M87" s="433" t="s">
        <v>834</v>
      </c>
      <c r="N87" s="433" t="s">
        <v>836</v>
      </c>
      <c r="O87" s="433" t="s">
        <v>834</v>
      </c>
      <c r="P87" s="433" t="s">
        <v>837</v>
      </c>
      <c r="Q87" s="434">
        <v>440173.32</v>
      </c>
      <c r="R87" s="434">
        <v>0</v>
      </c>
      <c r="S87" s="434">
        <f t="shared" si="3"/>
        <v>440173.32</v>
      </c>
      <c r="T87" s="434">
        <v>38662.19</v>
      </c>
      <c r="U87" s="434">
        <v>1165601.22</v>
      </c>
      <c r="V87" s="434">
        <v>410000</v>
      </c>
      <c r="W87" s="434">
        <v>2800622.77</v>
      </c>
      <c r="X87" s="434">
        <v>0</v>
      </c>
      <c r="Y87" s="434">
        <v>36748</v>
      </c>
      <c r="Z87" s="434">
        <v>80679.81</v>
      </c>
      <c r="AA87" s="434">
        <v>26651.07</v>
      </c>
      <c r="AB87" s="434">
        <v>948.66</v>
      </c>
      <c r="AC87" s="434">
        <v>90</v>
      </c>
      <c r="AD87" s="434">
        <v>14644.7</v>
      </c>
      <c r="AE87" s="434">
        <v>0</v>
      </c>
      <c r="AF87" s="434">
        <v>40</v>
      </c>
      <c r="AG87" s="434">
        <v>784.4</v>
      </c>
      <c r="AH87" s="434">
        <v>5836.81</v>
      </c>
      <c r="AI87" s="434">
        <v>0</v>
      </c>
      <c r="AJ87" s="434">
        <v>0</v>
      </c>
      <c r="AK87" s="434">
        <v>0</v>
      </c>
      <c r="AL87" s="434">
        <v>24198.38</v>
      </c>
      <c r="AM87" s="434">
        <v>0</v>
      </c>
      <c r="AN87" s="434">
        <v>1622628.96</v>
      </c>
      <c r="AO87" s="434">
        <v>0</v>
      </c>
      <c r="AP87" s="434">
        <v>1900070.68</v>
      </c>
      <c r="AQ87" s="434">
        <v>97758.32</v>
      </c>
      <c r="AR87" s="434">
        <v>175504.7</v>
      </c>
      <c r="AS87" s="434">
        <v>0</v>
      </c>
      <c r="AT87" s="434">
        <v>78787.98</v>
      </c>
      <c r="AU87" s="434">
        <v>21171.279999999999</v>
      </c>
      <c r="AV87" s="434">
        <v>15296.99</v>
      </c>
      <c r="AW87" s="434">
        <v>0</v>
      </c>
      <c r="AX87" s="434">
        <v>0</v>
      </c>
      <c r="AY87" s="434">
        <v>72708.59</v>
      </c>
      <c r="AZ87" s="434">
        <v>15600</v>
      </c>
      <c r="BA87" s="434">
        <v>5660.03</v>
      </c>
      <c r="BB87" s="434">
        <v>6386.84</v>
      </c>
      <c r="BC87" s="434">
        <v>46101.2</v>
      </c>
      <c r="BD87" s="434">
        <v>0</v>
      </c>
      <c r="BE87" s="434">
        <v>21573.11</v>
      </c>
      <c r="BF87" s="434">
        <v>52016.32</v>
      </c>
      <c r="BG87" s="434">
        <v>8334</v>
      </c>
      <c r="BH87" s="433">
        <v>0</v>
      </c>
      <c r="BI87" s="433">
        <v>3712.45</v>
      </c>
      <c r="BJ87" s="433">
        <v>7566.5</v>
      </c>
      <c r="BK87" s="433">
        <v>774.67</v>
      </c>
      <c r="BL87" s="433">
        <v>3050.39</v>
      </c>
      <c r="BM87" s="433">
        <v>0</v>
      </c>
      <c r="BN87" s="434">
        <v>1128</v>
      </c>
      <c r="BO87" s="434">
        <v>6801.54</v>
      </c>
      <c r="BP87" s="434">
        <v>9804.94</v>
      </c>
      <c r="BQ87" s="434">
        <v>79256.17</v>
      </c>
      <c r="BR87" s="434">
        <v>38066.74</v>
      </c>
      <c r="BS87" s="434">
        <v>48092</v>
      </c>
      <c r="BT87" s="434">
        <v>247694.95</v>
      </c>
      <c r="BU87" s="434">
        <v>44562.79</v>
      </c>
      <c r="BV87" s="434">
        <v>0</v>
      </c>
      <c r="BW87" s="497">
        <v>0</v>
      </c>
      <c r="BX87" s="498"/>
      <c r="BY87" s="434">
        <v>0</v>
      </c>
      <c r="BZ87" s="434">
        <v>0</v>
      </c>
      <c r="CA87" s="434">
        <v>0</v>
      </c>
      <c r="CB87" s="434">
        <v>9771.25</v>
      </c>
      <c r="CC87" s="434">
        <v>0</v>
      </c>
      <c r="CD87" s="434">
        <v>0</v>
      </c>
      <c r="CE87" s="434">
        <v>6000</v>
      </c>
      <c r="CF87" s="434">
        <v>0</v>
      </c>
      <c r="CG87" s="434">
        <v>5467.64</v>
      </c>
      <c r="CH87" s="434">
        <v>7101.8</v>
      </c>
      <c r="CI87" s="434">
        <v>0</v>
      </c>
      <c r="CJ87" s="433">
        <v>0</v>
      </c>
      <c r="CK87" s="433">
        <v>0</v>
      </c>
      <c r="CL87" s="433">
        <v>0</v>
      </c>
      <c r="CM87" s="433">
        <v>0</v>
      </c>
      <c r="CN87" s="434">
        <v>5605</v>
      </c>
      <c r="CO87" s="434">
        <v>371304</v>
      </c>
      <c r="CP87" s="434">
        <v>35864</v>
      </c>
      <c r="CQ87" s="434">
        <v>0</v>
      </c>
      <c r="CR87" s="434">
        <v>0</v>
      </c>
      <c r="CS87" s="434">
        <v>0</v>
      </c>
      <c r="CT87" s="435">
        <f t="shared" si="4"/>
        <v>376909</v>
      </c>
      <c r="CU87" s="435">
        <f t="shared" si="5"/>
        <v>35864</v>
      </c>
    </row>
  </sheetData>
  <autoFilter ref="A3:CU87" xr:uid="{76FFFED9-CDAF-440B-AC32-38EFF991E2AE}">
    <filterColumn colId="74" showButton="0"/>
  </autoFilter>
  <mergeCells count="86">
    <mergeCell ref="BW7:BX7"/>
    <mergeCell ref="A1:BW1"/>
    <mergeCell ref="BW3:BX3"/>
    <mergeCell ref="BW4:BX4"/>
    <mergeCell ref="BW5:BX5"/>
    <mergeCell ref="BW6:BX6"/>
    <mergeCell ref="BW19:BX19"/>
    <mergeCell ref="BW8:BX8"/>
    <mergeCell ref="BW9:BX9"/>
    <mergeCell ref="BW10:BX10"/>
    <mergeCell ref="BW11:BX11"/>
    <mergeCell ref="BW12:BX12"/>
    <mergeCell ref="BW13:BX13"/>
    <mergeCell ref="BW14:BX14"/>
    <mergeCell ref="BW15:BX15"/>
    <mergeCell ref="BW16:BX16"/>
    <mergeCell ref="BW17:BX17"/>
    <mergeCell ref="BW18:BX18"/>
    <mergeCell ref="BW31:BX31"/>
    <mergeCell ref="BW20:BX20"/>
    <mergeCell ref="BW21:BX21"/>
    <mergeCell ref="BW22:BX22"/>
    <mergeCell ref="BW23:BX23"/>
    <mergeCell ref="BW24:BX24"/>
    <mergeCell ref="BW25:BX25"/>
    <mergeCell ref="BW26:BX26"/>
    <mergeCell ref="BW27:BX27"/>
    <mergeCell ref="BW28:BX28"/>
    <mergeCell ref="BW29:BX29"/>
    <mergeCell ref="BW30:BX30"/>
    <mergeCell ref="BW43:BX43"/>
    <mergeCell ref="BW32:BX32"/>
    <mergeCell ref="BW33:BX33"/>
    <mergeCell ref="BW34:BX34"/>
    <mergeCell ref="BW35:BX35"/>
    <mergeCell ref="BW36:BX36"/>
    <mergeCell ref="BW37:BX37"/>
    <mergeCell ref="BW38:BX38"/>
    <mergeCell ref="BW39:BX39"/>
    <mergeCell ref="BW40:BX40"/>
    <mergeCell ref="BW41:BX41"/>
    <mergeCell ref="BW42:BX42"/>
    <mergeCell ref="BW55:BX55"/>
    <mergeCell ref="BW44:BX44"/>
    <mergeCell ref="BW45:BX45"/>
    <mergeCell ref="BW46:BX46"/>
    <mergeCell ref="BW47:BX47"/>
    <mergeCell ref="BW48:BX48"/>
    <mergeCell ref="BW49:BX49"/>
    <mergeCell ref="BW50:BX50"/>
    <mergeCell ref="BW51:BX51"/>
    <mergeCell ref="BW52:BX52"/>
    <mergeCell ref="BW53:BX53"/>
    <mergeCell ref="BW54:BX54"/>
    <mergeCell ref="BW67:BX67"/>
    <mergeCell ref="BW56:BX56"/>
    <mergeCell ref="BW57:BX57"/>
    <mergeCell ref="BW58:BX58"/>
    <mergeCell ref="BW59:BX59"/>
    <mergeCell ref="BW60:BX60"/>
    <mergeCell ref="BW61:BX61"/>
    <mergeCell ref="BW62:BX62"/>
    <mergeCell ref="BW63:BX63"/>
    <mergeCell ref="BW64:BX64"/>
    <mergeCell ref="BW65:BX65"/>
    <mergeCell ref="BW66:BX66"/>
    <mergeCell ref="BW79:BX79"/>
    <mergeCell ref="BW68:BX68"/>
    <mergeCell ref="BW69:BX69"/>
    <mergeCell ref="BW70:BX70"/>
    <mergeCell ref="BW71:BX71"/>
    <mergeCell ref="BW72:BX72"/>
    <mergeCell ref="BW73:BX73"/>
    <mergeCell ref="BW74:BX74"/>
    <mergeCell ref="BW75:BX75"/>
    <mergeCell ref="BW76:BX76"/>
    <mergeCell ref="BW77:BX77"/>
    <mergeCell ref="BW78:BX78"/>
    <mergeCell ref="BW86:BX86"/>
    <mergeCell ref="BW87:BX87"/>
    <mergeCell ref="BW80:BX80"/>
    <mergeCell ref="BW81:BX81"/>
    <mergeCell ref="BW82:BX82"/>
    <mergeCell ref="BW83:BX83"/>
    <mergeCell ref="BW84:BX84"/>
    <mergeCell ref="BW85:BX85"/>
  </mergeCells>
  <pageMargins left="0.98425196850393704" right="0.98425196850393704" top="0.98425196850393704" bottom="0.98425196850393704" header="0.98425196850393704" footer="0.98425196850393704"/>
  <pageSetup paperSize="9"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8214C-5A5A-4A62-B576-6C9409FEB679}">
  <sheetPr>
    <pageSetUpPr fitToPage="1"/>
  </sheetPr>
  <dimension ref="B1:M71"/>
  <sheetViews>
    <sheetView showGridLines="0" zoomScale="110" zoomScaleNormal="110" workbookViewId="0">
      <pane xSplit="3" ySplit="11" topLeftCell="D40" activePane="bottomRight" state="frozen"/>
      <selection pane="topRight" activeCell="D1" sqref="D1"/>
      <selection pane="bottomLeft" activeCell="A12" sqref="A12"/>
      <selection pane="bottomRight" activeCell="D52" sqref="D52"/>
    </sheetView>
  </sheetViews>
  <sheetFormatPr defaultColWidth="9.109375" defaultRowHeight="15.6"/>
  <cols>
    <col min="1" max="1" width="9.109375" style="372"/>
    <col min="2" max="2" width="51.109375" style="372" customWidth="1"/>
    <col min="3" max="3" width="18.21875" style="372" customWidth="1"/>
    <col min="4" max="4" width="18.88671875" style="372" customWidth="1"/>
    <col min="5" max="5" width="1.44140625" style="372" customWidth="1"/>
    <col min="6" max="6" width="18.21875" style="372" customWidth="1"/>
    <col min="7" max="7" width="17.77734375" style="372" customWidth="1"/>
    <col min="8" max="8" width="21.77734375" style="372" customWidth="1"/>
    <col min="9" max="9" width="15.5546875" style="372" customWidth="1"/>
    <col min="10" max="12" width="9.109375" style="372"/>
    <col min="13" max="13" width="36.5546875" style="372" customWidth="1"/>
    <col min="14" max="16384" width="9.109375" style="372"/>
  </cols>
  <sheetData>
    <row r="1" spans="2:9" ht="15.75" customHeight="1">
      <c r="B1" s="409"/>
      <c r="C1" s="410"/>
      <c r="D1" s="411"/>
      <c r="E1" s="411"/>
      <c r="F1" s="412"/>
    </row>
    <row r="2" spans="2:9" ht="21">
      <c r="B2" s="413" t="s">
        <v>656</v>
      </c>
      <c r="C2" s="414"/>
      <c r="D2" s="414"/>
      <c r="E2" s="414"/>
      <c r="F2" s="415"/>
    </row>
    <row r="3" spans="2:9" ht="18">
      <c r="B3" s="416" t="str">
        <f>"Period: "&amp;'1. Instructions'!I8</f>
        <v>Period: 2025-26</v>
      </c>
      <c r="C3" s="417"/>
      <c r="D3" s="414"/>
      <c r="E3" s="414"/>
      <c r="F3" s="415"/>
    </row>
    <row r="4" spans="2:9" ht="21.6" thickBot="1">
      <c r="B4" s="418"/>
      <c r="C4" s="419"/>
      <c r="D4" s="419"/>
      <c r="E4" s="419"/>
      <c r="F4" s="420"/>
    </row>
    <row r="5" spans="2:9">
      <c r="B5" s="373" t="s">
        <v>242</v>
      </c>
      <c r="C5" s="374">
        <f>'2. Budget monitoring report'!C8</f>
        <v>45930</v>
      </c>
      <c r="D5" s="375" t="str">
        <f>IF(C5=0/1/1900,"Please enter date on front sheet","")</f>
        <v/>
      </c>
      <c r="E5" s="376"/>
      <c r="F5" s="376"/>
    </row>
    <row r="7" spans="2:9">
      <c r="B7" s="377" t="s">
        <v>657</v>
      </c>
      <c r="C7" s="378" t="e">
        <f>'2. Budget monitoring report'!C2</f>
        <v>#N/A</v>
      </c>
      <c r="E7" s="376"/>
      <c r="F7" s="376"/>
      <c r="G7" s="376"/>
    </row>
    <row r="8" spans="2:9">
      <c r="B8" s="377" t="s">
        <v>113</v>
      </c>
      <c r="C8" s="504">
        <f>'2. Budget monitoring report'!C3</f>
        <v>0</v>
      </c>
      <c r="D8" s="505"/>
      <c r="E8" s="505"/>
      <c r="F8" s="505"/>
      <c r="G8" s="506"/>
    </row>
    <row r="9" spans="2:9">
      <c r="B9" s="377" t="s">
        <v>114</v>
      </c>
      <c r="C9" s="379" t="e">
        <f>'2. Budget monitoring report'!C4</f>
        <v>#N/A</v>
      </c>
      <c r="E9" s="376"/>
      <c r="F9" s="376"/>
      <c r="G9" s="376"/>
    </row>
    <row r="10" spans="2:9">
      <c r="B10" s="377" t="s">
        <v>239</v>
      </c>
      <c r="C10" s="378" t="e" cm="1">
        <f t="array" ref="C10:E10">'1. Instructions'!D9:F9</f>
        <v>#N/A</v>
      </c>
      <c r="D10" s="372">
        <v>0</v>
      </c>
      <c r="E10" s="376">
        <v>0</v>
      </c>
      <c r="F10" s="376"/>
      <c r="G10" s="376"/>
      <c r="I10" s="372" t="s">
        <v>658</v>
      </c>
    </row>
    <row r="12" spans="2:9" ht="16.2" thickBot="1">
      <c r="B12" s="421" t="s">
        <v>552</v>
      </c>
      <c r="C12" s="422"/>
      <c r="D12" s="422"/>
    </row>
    <row r="13" spans="2:9" ht="16.2" thickBot="1">
      <c r="B13" s="380" t="s">
        <v>553</v>
      </c>
      <c r="C13" s="381"/>
      <c r="D13" s="382" t="s">
        <v>3</v>
      </c>
      <c r="F13" s="383" t="s">
        <v>659</v>
      </c>
      <c r="G13" s="384"/>
      <c r="H13" s="384"/>
    </row>
    <row r="14" spans="2:9">
      <c r="B14" s="385" t="s">
        <v>554</v>
      </c>
      <c r="C14" s="362"/>
      <c r="D14" s="364"/>
      <c r="F14" s="386" t="s">
        <v>894</v>
      </c>
      <c r="G14" s="384"/>
      <c r="H14" s="384"/>
    </row>
    <row r="15" spans="2:9">
      <c r="B15" s="385" t="s">
        <v>555</v>
      </c>
      <c r="C15" s="362"/>
      <c r="D15" s="364"/>
      <c r="F15" s="386" t="s">
        <v>894</v>
      </c>
      <c r="G15" s="384"/>
      <c r="H15" s="384"/>
    </row>
    <row r="16" spans="2:9">
      <c r="B16" s="385" t="s">
        <v>556</v>
      </c>
      <c r="C16" s="362"/>
      <c r="D16" s="364"/>
      <c r="F16" s="386" t="s">
        <v>894</v>
      </c>
      <c r="G16" s="384"/>
      <c r="H16" s="384"/>
    </row>
    <row r="17" spans="2:13">
      <c r="B17" s="385" t="s">
        <v>660</v>
      </c>
      <c r="C17" s="362"/>
      <c r="D17" s="364"/>
      <c r="F17" s="386" t="s">
        <v>661</v>
      </c>
    </row>
    <row r="18" spans="2:13">
      <c r="B18" s="385" t="s">
        <v>662</v>
      </c>
      <c r="C18" s="362"/>
      <c r="D18" s="364"/>
      <c r="F18" s="386" t="s">
        <v>663</v>
      </c>
    </row>
    <row r="19" spans="2:13" ht="16.2" thickBot="1">
      <c r="B19" s="387" t="s">
        <v>557</v>
      </c>
      <c r="C19" s="388"/>
      <c r="D19" s="359">
        <f>SUM(D14:D18)</f>
        <v>0</v>
      </c>
      <c r="F19" s="386" t="s">
        <v>895</v>
      </c>
    </row>
    <row r="20" spans="2:13" ht="6.75" customHeight="1">
      <c r="D20" s="363"/>
      <c r="E20" s="389"/>
    </row>
    <row r="21" spans="2:13">
      <c r="B21" s="421" t="s">
        <v>664</v>
      </c>
      <c r="C21" s="422"/>
      <c r="D21" s="358"/>
      <c r="E21" s="389"/>
    </row>
    <row r="22" spans="2:13">
      <c r="B22" s="507" t="s">
        <v>558</v>
      </c>
      <c r="C22" s="508"/>
      <c r="D22" s="364"/>
    </row>
    <row r="23" spans="2:13" ht="31.5" customHeight="1">
      <c r="B23" s="509" t="s">
        <v>665</v>
      </c>
      <c r="C23" s="510"/>
      <c r="D23" s="371"/>
      <c r="F23" s="511"/>
      <c r="G23" s="512"/>
      <c r="H23" s="512"/>
      <c r="I23" s="512"/>
      <c r="J23" s="512"/>
      <c r="K23" s="512"/>
      <c r="L23" s="512"/>
      <c r="M23" s="513"/>
    </row>
    <row r="24" spans="2:13" ht="33.75" customHeight="1">
      <c r="B24" s="509" t="s">
        <v>666</v>
      </c>
      <c r="C24" s="510"/>
      <c r="D24" s="371"/>
      <c r="F24" s="511"/>
      <c r="G24" s="512"/>
      <c r="H24" s="512"/>
      <c r="I24" s="512"/>
      <c r="J24" s="512"/>
      <c r="K24" s="512"/>
      <c r="L24" s="512"/>
      <c r="M24" s="513"/>
    </row>
    <row r="25" spans="2:13" ht="15.75" customHeight="1">
      <c r="B25" s="522" t="s">
        <v>559</v>
      </c>
      <c r="C25" s="523"/>
      <c r="D25" s="371"/>
      <c r="F25" s="386"/>
      <c r="G25" s="390"/>
      <c r="H25" s="390"/>
      <c r="I25" s="390"/>
      <c r="J25" s="390"/>
      <c r="K25" s="390"/>
      <c r="L25" s="390"/>
      <c r="M25" s="390"/>
    </row>
    <row r="26" spans="2:13" ht="15.75" customHeight="1">
      <c r="B26" s="522" t="s">
        <v>560</v>
      </c>
      <c r="C26" s="523"/>
      <c r="D26" s="371"/>
      <c r="F26" s="386"/>
      <c r="G26" s="390"/>
      <c r="H26" s="390"/>
      <c r="I26" s="390"/>
      <c r="J26" s="390"/>
      <c r="K26" s="390"/>
      <c r="L26" s="390"/>
      <c r="M26" s="390"/>
    </row>
    <row r="27" spans="2:13" ht="15.75" customHeight="1">
      <c r="B27" s="360" t="s">
        <v>561</v>
      </c>
      <c r="C27" s="391"/>
      <c r="D27" s="369"/>
      <c r="E27" s="389"/>
      <c r="F27" s="386" t="s">
        <v>667</v>
      </c>
    </row>
    <row r="28" spans="2:13" ht="16.2" thickBot="1">
      <c r="B28" s="387" t="s">
        <v>562</v>
      </c>
      <c r="C28" s="388"/>
      <c r="D28" s="359">
        <f>SUM(D22:D27)</f>
        <v>0</v>
      </c>
    </row>
    <row r="29" spans="2:13">
      <c r="D29" s="363"/>
    </row>
    <row r="30" spans="2:13">
      <c r="B30" s="421" t="s">
        <v>668</v>
      </c>
      <c r="C30" s="422"/>
      <c r="D30" s="358"/>
    </row>
    <row r="31" spans="2:13" ht="33" customHeight="1">
      <c r="B31" s="524" t="s">
        <v>669</v>
      </c>
      <c r="C31" s="523"/>
      <c r="D31" s="371"/>
      <c r="E31" s="389"/>
      <c r="F31" s="511"/>
      <c r="G31" s="512"/>
      <c r="H31" s="512"/>
      <c r="I31" s="512"/>
      <c r="J31" s="512"/>
      <c r="K31" s="512"/>
      <c r="L31" s="512"/>
      <c r="M31" s="513"/>
    </row>
    <row r="32" spans="2:13" ht="36" customHeight="1">
      <c r="B32" s="524" t="s">
        <v>670</v>
      </c>
      <c r="C32" s="523"/>
      <c r="D32" s="371"/>
      <c r="E32" s="389"/>
      <c r="F32" s="511"/>
      <c r="G32" s="512"/>
      <c r="H32" s="512"/>
      <c r="I32" s="512"/>
      <c r="J32" s="512"/>
      <c r="K32" s="512"/>
      <c r="L32" s="512"/>
      <c r="M32" s="513"/>
    </row>
    <row r="33" spans="2:6" ht="15.75" customHeight="1">
      <c r="B33" s="522" t="s">
        <v>563</v>
      </c>
      <c r="C33" s="523"/>
      <c r="D33" s="371"/>
      <c r="E33" s="389"/>
      <c r="F33" s="386"/>
    </row>
    <row r="34" spans="2:6" ht="15.75" customHeight="1">
      <c r="B34" s="522" t="s">
        <v>564</v>
      </c>
      <c r="C34" s="523"/>
      <c r="D34" s="369"/>
      <c r="E34" s="389"/>
      <c r="F34" s="386"/>
    </row>
    <row r="35" spans="2:6">
      <c r="B35" s="524" t="s">
        <v>671</v>
      </c>
      <c r="C35" s="523"/>
      <c r="D35" s="371"/>
      <c r="E35" s="389"/>
      <c r="F35" s="386" t="s">
        <v>672</v>
      </c>
    </row>
    <row r="36" spans="2:6">
      <c r="B36" s="522" t="s">
        <v>561</v>
      </c>
      <c r="C36" s="523"/>
      <c r="D36" s="369"/>
      <c r="E36" s="389"/>
      <c r="F36" s="386" t="s">
        <v>667</v>
      </c>
    </row>
    <row r="37" spans="2:6" ht="16.2" thickBot="1">
      <c r="B37" s="387" t="s">
        <v>565</v>
      </c>
      <c r="C37" s="388"/>
      <c r="D37" s="359">
        <f>SUM(D31:D36)</f>
        <v>0</v>
      </c>
    </row>
    <row r="38" spans="2:6" ht="16.2" thickBot="1">
      <c r="D38" s="363"/>
      <c r="F38" s="392"/>
    </row>
    <row r="39" spans="2:6" ht="16.2" thickBot="1">
      <c r="B39" s="423" t="s">
        <v>673</v>
      </c>
      <c r="C39" s="424"/>
      <c r="D39" s="368">
        <f>D19+D28+D37</f>
        <v>0</v>
      </c>
    </row>
    <row r="40" spans="2:6" ht="16.2" thickBot="1">
      <c r="B40" s="393"/>
      <c r="D40" s="370"/>
    </row>
    <row r="41" spans="2:6" ht="16.2" thickBot="1">
      <c r="B41" s="380" t="s">
        <v>495</v>
      </c>
      <c r="C41" s="394"/>
      <c r="D41" s="382" t="s">
        <v>3</v>
      </c>
    </row>
    <row r="42" spans="2:6">
      <c r="B42" s="395" t="s">
        <v>674</v>
      </c>
      <c r="C42" s="396" t="s">
        <v>223</v>
      </c>
      <c r="D42" s="365">
        <f>_xlfn.IFNA(_xlfn.XLOOKUP(C7,CFR20242025_BenchMarkDataReport!B:B,CFR20242025_BenchMarkDataReport!CN:CN),0)+_xlfn.IFNA(_xlfn.XLOOKUP(C7,CFR20242025_BenchMarkDataReport!B:B,CFR20242025_BenchMarkDataReport!CO:CO),0)</f>
        <v>0</v>
      </c>
    </row>
    <row r="43" spans="2:6">
      <c r="B43" s="395" t="s">
        <v>675</v>
      </c>
      <c r="C43" s="396" t="s">
        <v>225</v>
      </c>
      <c r="D43" s="365">
        <f>_xlfn.IFNA(_xlfn.XLOOKUP(C7,CFR20242025_BenchMarkDataReport!B:B,CFR20242025_BenchMarkDataReport!CR:CR),0)</f>
        <v>0</v>
      </c>
    </row>
    <row r="44" spans="2:6">
      <c r="B44" s="397" t="s">
        <v>676</v>
      </c>
      <c r="C44" s="398" t="s">
        <v>224</v>
      </c>
      <c r="D44" s="365">
        <f>_xlfn.IFNA(_xlfn.XLOOKUP(C7,CFR20242025_BenchMarkDataReport!B:B,CFR20242025_BenchMarkDataReport!CP:CP),0)+_xlfn.IFNA(_xlfn.XLOOKUP(C7,CFR20242025_BenchMarkDataReport!B:B,CFR20242025_BenchMarkDataReport!CQ:CQ),0)</f>
        <v>0</v>
      </c>
    </row>
    <row r="45" spans="2:6" ht="16.2" thickBot="1">
      <c r="B45" s="399" t="s">
        <v>677</v>
      </c>
      <c r="C45" s="400"/>
      <c r="D45" s="366">
        <f>'2. Budget monitoring report'!C138</f>
        <v>0</v>
      </c>
    </row>
    <row r="46" spans="2:6" ht="6.75" customHeight="1">
      <c r="D46" s="363"/>
    </row>
    <row r="47" spans="2:6">
      <c r="B47" s="397" t="s">
        <v>678</v>
      </c>
      <c r="C47" s="398"/>
      <c r="D47" s="365">
        <f>'2. Budget monitoring report'!H80</f>
        <v>0</v>
      </c>
    </row>
    <row r="48" spans="2:6">
      <c r="B48" s="397" t="s">
        <v>679</v>
      </c>
      <c r="C48" s="398"/>
      <c r="D48" s="365">
        <f>'2. Budget monitoring report'!H114</f>
        <v>0</v>
      </c>
    </row>
    <row r="49" spans="2:13" ht="16.2" thickBot="1">
      <c r="B49" s="399" t="s">
        <v>680</v>
      </c>
      <c r="C49" s="400"/>
      <c r="D49" s="366">
        <f>SUM(D47:D48)</f>
        <v>0</v>
      </c>
    </row>
    <row r="50" spans="2:13">
      <c r="D50" s="363"/>
    </row>
    <row r="51" spans="2:13">
      <c r="B51" s="397" t="s">
        <v>681</v>
      </c>
      <c r="C51" s="398"/>
      <c r="D51" s="365">
        <f>D42+D43+D47</f>
        <v>0</v>
      </c>
    </row>
    <row r="52" spans="2:13">
      <c r="B52" s="397" t="s">
        <v>682</v>
      </c>
      <c r="C52" s="398"/>
      <c r="D52" s="365">
        <f>D44+D48</f>
        <v>0</v>
      </c>
    </row>
    <row r="53" spans="2:13" ht="16.2" thickBot="1">
      <c r="B53" s="425" t="s">
        <v>683</v>
      </c>
      <c r="C53" s="426"/>
      <c r="D53" s="361">
        <f>SUM(D51:D52)</f>
        <v>0</v>
      </c>
    </row>
    <row r="54" spans="2:13" ht="16.2" thickBot="1">
      <c r="D54" s="363"/>
    </row>
    <row r="55" spans="2:13" ht="16.5" customHeight="1" thickBot="1">
      <c r="B55" s="401" t="s">
        <v>684</v>
      </c>
      <c r="C55" s="402"/>
      <c r="D55" s="367">
        <f>D39-D53</f>
        <v>0</v>
      </c>
      <c r="F55" s="525" t="str">
        <f>IF(OR(D55&lt;-1,D55&gt;1),"submision incomplete or completed with an errors","OK for submission")</f>
        <v>OK for submission</v>
      </c>
      <c r="G55" s="525"/>
      <c r="H55" s="525"/>
      <c r="I55" s="525"/>
      <c r="J55" s="525"/>
      <c r="K55" s="525"/>
      <c r="L55" s="525"/>
      <c r="M55" s="525"/>
    </row>
    <row r="56" spans="2:13">
      <c r="B56" s="403"/>
      <c r="C56" s="404"/>
      <c r="D56" s="405"/>
      <c r="F56" s="406"/>
      <c r="G56" s="407"/>
      <c r="H56" s="407"/>
      <c r="I56" s="407"/>
      <c r="J56" s="407"/>
    </row>
    <row r="57" spans="2:13">
      <c r="B57" s="403"/>
      <c r="C57" s="404"/>
      <c r="D57" s="405"/>
      <c r="F57" s="406"/>
      <c r="G57" s="407"/>
      <c r="H57" s="407"/>
      <c r="I57" s="407"/>
      <c r="J57" s="407"/>
    </row>
    <row r="58" spans="2:13">
      <c r="B58" s="408" t="s">
        <v>685</v>
      </c>
    </row>
    <row r="59" spans="2:13">
      <c r="B59" s="403"/>
    </row>
    <row r="61" spans="2:13">
      <c r="B61" s="514" t="s">
        <v>686</v>
      </c>
      <c r="C61" s="516"/>
      <c r="D61" s="517"/>
      <c r="E61" s="517"/>
      <c r="F61" s="517"/>
      <c r="G61" s="517"/>
      <c r="H61" s="518"/>
    </row>
    <row r="62" spans="2:13">
      <c r="B62" s="515"/>
      <c r="C62" s="519"/>
      <c r="D62" s="520"/>
      <c r="E62" s="520"/>
      <c r="F62" s="520"/>
      <c r="G62" s="520"/>
      <c r="H62" s="521"/>
    </row>
    <row r="64" spans="2:13">
      <c r="B64" s="514" t="s">
        <v>108</v>
      </c>
      <c r="C64" s="526"/>
      <c r="D64" s="527"/>
      <c r="E64" s="527"/>
      <c r="F64" s="527"/>
      <c r="G64" s="527"/>
      <c r="H64" s="528"/>
    </row>
    <row r="65" spans="2:8">
      <c r="B65" s="515"/>
      <c r="C65" s="529"/>
      <c r="D65" s="530"/>
      <c r="E65" s="530"/>
      <c r="F65" s="530"/>
      <c r="G65" s="530"/>
      <c r="H65" s="531"/>
    </row>
    <row r="67" spans="2:8">
      <c r="B67" s="514" t="s">
        <v>109</v>
      </c>
      <c r="C67" s="532" t="s">
        <v>111</v>
      </c>
      <c r="D67" s="533"/>
      <c r="E67" s="533"/>
      <c r="F67" s="533"/>
      <c r="G67" s="533"/>
      <c r="H67" s="528"/>
    </row>
    <row r="68" spans="2:8">
      <c r="B68" s="515"/>
      <c r="C68" s="534"/>
      <c r="D68" s="535"/>
      <c r="E68" s="535"/>
      <c r="F68" s="535"/>
      <c r="G68" s="535"/>
      <c r="H68" s="531"/>
    </row>
    <row r="70" spans="2:8">
      <c r="B70" s="514" t="s">
        <v>110</v>
      </c>
      <c r="C70" s="526"/>
      <c r="D70" s="527"/>
      <c r="E70" s="527"/>
      <c r="F70" s="527"/>
      <c r="G70" s="527"/>
      <c r="H70" s="528"/>
    </row>
    <row r="71" spans="2:8">
      <c r="B71" s="515"/>
      <c r="C71" s="529"/>
      <c r="D71" s="530"/>
      <c r="E71" s="530"/>
      <c r="F71" s="530"/>
      <c r="G71" s="530"/>
      <c r="H71" s="531"/>
    </row>
  </sheetData>
  <sheetProtection algorithmName="SHA-512" hashValue="ioJ/F1QUG94wCnVxnRUGGWQ9XHjSa2zItPYk895XY31J5Le5ytSoNtjEiQXUSPPRFdp3dPtmsLWRos66EFDh5w==" saltValue="5NwHRI69lsjvr5ikzxOxSQ==" spinCount="100000" sheet="1" objects="1" scenarios="1"/>
  <mergeCells count="25">
    <mergeCell ref="B64:B65"/>
    <mergeCell ref="C64:H65"/>
    <mergeCell ref="B67:B68"/>
    <mergeCell ref="C67:H68"/>
    <mergeCell ref="B70:B71"/>
    <mergeCell ref="C70:H71"/>
    <mergeCell ref="B61:B62"/>
    <mergeCell ref="C61:H62"/>
    <mergeCell ref="B25:C25"/>
    <mergeCell ref="B26:C26"/>
    <mergeCell ref="B31:C31"/>
    <mergeCell ref="F31:M31"/>
    <mergeCell ref="B32:C32"/>
    <mergeCell ref="F32:M32"/>
    <mergeCell ref="B33:C33"/>
    <mergeCell ref="B34:C34"/>
    <mergeCell ref="B35:C35"/>
    <mergeCell ref="B36:C36"/>
    <mergeCell ref="F55:M55"/>
    <mergeCell ref="C8:G8"/>
    <mergeCell ref="B22:C22"/>
    <mergeCell ref="B23:C23"/>
    <mergeCell ref="F23:M23"/>
    <mergeCell ref="B24:C24"/>
    <mergeCell ref="F24:M24"/>
  </mergeCells>
  <conditionalFormatting sqref="D22:D27">
    <cfRule type="expression" dxfId="36" priority="1">
      <formula>"&lt;0"</formula>
    </cfRule>
  </conditionalFormatting>
  <conditionalFormatting sqref="D31:D36">
    <cfRule type="cellIs" dxfId="35" priority="3" operator="greaterThan">
      <formula>0</formula>
    </cfRule>
  </conditionalFormatting>
  <pageMargins left="0.7" right="0.7" top="0.75" bottom="0.75" header="0.3" footer="0.3"/>
  <pageSetup paperSize="9" scale="4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tabColor rgb="FFFFFF00"/>
  </sheetPr>
  <dimension ref="A1"/>
  <sheetViews>
    <sheetView workbookViewId="0">
      <selection activeCell="B1" sqref="B1"/>
    </sheetView>
  </sheetViews>
  <sheetFormatPr defaultRowHeight="14.4"/>
  <sheetData>
    <row r="1" spans="1:1" ht="31.2">
      <c r="A1" s="24" t="s">
        <v>901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0">
    <tabColor rgb="FFFFFF00"/>
  </sheetPr>
  <dimension ref="A1"/>
  <sheetViews>
    <sheetView workbookViewId="0">
      <selection activeCell="A2" sqref="A2"/>
    </sheetView>
  </sheetViews>
  <sheetFormatPr defaultRowHeight="14.4"/>
  <sheetData>
    <row r="1" spans="1:1" ht="28.8">
      <c r="A1" s="25" t="s">
        <v>804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0D134-C852-4E11-8319-2B64898E50DF}">
  <sheetPr codeName="Sheet21">
    <tabColor rgb="FFFFFF00"/>
  </sheetPr>
  <dimension ref="A1:J20"/>
  <sheetViews>
    <sheetView showGridLines="0" zoomScale="120" zoomScaleNormal="120" workbookViewId="0">
      <selection activeCell="I36" sqref="I36"/>
    </sheetView>
  </sheetViews>
  <sheetFormatPr defaultRowHeight="14.4"/>
  <cols>
    <col min="1" max="1" width="7.6640625" customWidth="1"/>
    <col min="2" max="2" width="8.5546875" customWidth="1"/>
    <col min="3" max="3" width="33.6640625" customWidth="1"/>
    <col min="4" max="4" width="1.44140625" customWidth="1"/>
    <col min="5" max="5" width="10.88671875" customWidth="1"/>
    <col min="6" max="6" width="3.5546875" customWidth="1"/>
    <col min="7" max="7" width="15.6640625" customWidth="1"/>
    <col min="8" max="8" width="9.5546875" customWidth="1"/>
    <col min="9" max="9" width="11.6640625" customWidth="1"/>
    <col min="10" max="10" width="14.109375" customWidth="1"/>
    <col min="256" max="256" width="16" customWidth="1"/>
    <col min="257" max="257" width="8.5546875" customWidth="1"/>
    <col min="258" max="258" width="36" customWidth="1"/>
    <col min="259" max="259" width="1.44140625" customWidth="1"/>
    <col min="260" max="260" width="12.5546875" customWidth="1"/>
    <col min="261" max="261" width="3.109375" customWidth="1"/>
    <col min="262" max="262" width="0.6640625" customWidth="1"/>
    <col min="263" max="263" width="15.6640625" customWidth="1"/>
    <col min="264" max="264" width="4.33203125" customWidth="1"/>
    <col min="512" max="512" width="16" customWidth="1"/>
    <col min="513" max="513" width="8.5546875" customWidth="1"/>
    <col min="514" max="514" width="36" customWidth="1"/>
    <col min="515" max="515" width="1.44140625" customWidth="1"/>
    <col min="516" max="516" width="12.5546875" customWidth="1"/>
    <col min="517" max="517" width="3.109375" customWidth="1"/>
    <col min="518" max="518" width="0.6640625" customWidth="1"/>
    <col min="519" max="519" width="15.6640625" customWidth="1"/>
    <col min="520" max="520" width="4.33203125" customWidth="1"/>
    <col min="768" max="768" width="16" customWidth="1"/>
    <col min="769" max="769" width="8.5546875" customWidth="1"/>
    <col min="770" max="770" width="36" customWidth="1"/>
    <col min="771" max="771" width="1.44140625" customWidth="1"/>
    <col min="772" max="772" width="12.5546875" customWidth="1"/>
    <col min="773" max="773" width="3.109375" customWidth="1"/>
    <col min="774" max="774" width="0.6640625" customWidth="1"/>
    <col min="775" max="775" width="15.6640625" customWidth="1"/>
    <col min="776" max="776" width="4.33203125" customWidth="1"/>
    <col min="1024" max="1024" width="16" customWidth="1"/>
    <col min="1025" max="1025" width="8.5546875" customWidth="1"/>
    <col min="1026" max="1026" width="36" customWidth="1"/>
    <col min="1027" max="1027" width="1.44140625" customWidth="1"/>
    <col min="1028" max="1028" width="12.5546875" customWidth="1"/>
    <col min="1029" max="1029" width="3.109375" customWidth="1"/>
    <col min="1030" max="1030" width="0.6640625" customWidth="1"/>
    <col min="1031" max="1031" width="15.6640625" customWidth="1"/>
    <col min="1032" max="1032" width="4.33203125" customWidth="1"/>
    <col min="1280" max="1280" width="16" customWidth="1"/>
    <col min="1281" max="1281" width="8.5546875" customWidth="1"/>
    <col min="1282" max="1282" width="36" customWidth="1"/>
    <col min="1283" max="1283" width="1.44140625" customWidth="1"/>
    <col min="1284" max="1284" width="12.5546875" customWidth="1"/>
    <col min="1285" max="1285" width="3.109375" customWidth="1"/>
    <col min="1286" max="1286" width="0.6640625" customWidth="1"/>
    <col min="1287" max="1287" width="15.6640625" customWidth="1"/>
    <col min="1288" max="1288" width="4.33203125" customWidth="1"/>
    <col min="1536" max="1536" width="16" customWidth="1"/>
    <col min="1537" max="1537" width="8.5546875" customWidth="1"/>
    <col min="1538" max="1538" width="36" customWidth="1"/>
    <col min="1539" max="1539" width="1.44140625" customWidth="1"/>
    <col min="1540" max="1540" width="12.5546875" customWidth="1"/>
    <col min="1541" max="1541" width="3.109375" customWidth="1"/>
    <col min="1542" max="1542" width="0.6640625" customWidth="1"/>
    <col min="1543" max="1543" width="15.6640625" customWidth="1"/>
    <col min="1544" max="1544" width="4.33203125" customWidth="1"/>
    <col min="1792" max="1792" width="16" customWidth="1"/>
    <col min="1793" max="1793" width="8.5546875" customWidth="1"/>
    <col min="1794" max="1794" width="36" customWidth="1"/>
    <col min="1795" max="1795" width="1.44140625" customWidth="1"/>
    <col min="1796" max="1796" width="12.5546875" customWidth="1"/>
    <col min="1797" max="1797" width="3.109375" customWidth="1"/>
    <col min="1798" max="1798" width="0.6640625" customWidth="1"/>
    <col min="1799" max="1799" width="15.6640625" customWidth="1"/>
    <col min="1800" max="1800" width="4.33203125" customWidth="1"/>
    <col min="2048" max="2048" width="16" customWidth="1"/>
    <col min="2049" max="2049" width="8.5546875" customWidth="1"/>
    <col min="2050" max="2050" width="36" customWidth="1"/>
    <col min="2051" max="2051" width="1.44140625" customWidth="1"/>
    <col min="2052" max="2052" width="12.5546875" customWidth="1"/>
    <col min="2053" max="2053" width="3.109375" customWidth="1"/>
    <col min="2054" max="2054" width="0.6640625" customWidth="1"/>
    <col min="2055" max="2055" width="15.6640625" customWidth="1"/>
    <col min="2056" max="2056" width="4.33203125" customWidth="1"/>
    <col min="2304" max="2304" width="16" customWidth="1"/>
    <col min="2305" max="2305" width="8.5546875" customWidth="1"/>
    <col min="2306" max="2306" width="36" customWidth="1"/>
    <col min="2307" max="2307" width="1.44140625" customWidth="1"/>
    <col min="2308" max="2308" width="12.5546875" customWidth="1"/>
    <col min="2309" max="2309" width="3.109375" customWidth="1"/>
    <col min="2310" max="2310" width="0.6640625" customWidth="1"/>
    <col min="2311" max="2311" width="15.6640625" customWidth="1"/>
    <col min="2312" max="2312" width="4.33203125" customWidth="1"/>
    <col min="2560" max="2560" width="16" customWidth="1"/>
    <col min="2561" max="2561" width="8.5546875" customWidth="1"/>
    <col min="2562" max="2562" width="36" customWidth="1"/>
    <col min="2563" max="2563" width="1.44140625" customWidth="1"/>
    <col min="2564" max="2564" width="12.5546875" customWidth="1"/>
    <col min="2565" max="2565" width="3.109375" customWidth="1"/>
    <col min="2566" max="2566" width="0.6640625" customWidth="1"/>
    <col min="2567" max="2567" width="15.6640625" customWidth="1"/>
    <col min="2568" max="2568" width="4.33203125" customWidth="1"/>
    <col min="2816" max="2816" width="16" customWidth="1"/>
    <col min="2817" max="2817" width="8.5546875" customWidth="1"/>
    <col min="2818" max="2818" width="36" customWidth="1"/>
    <col min="2819" max="2819" width="1.44140625" customWidth="1"/>
    <col min="2820" max="2820" width="12.5546875" customWidth="1"/>
    <col min="2821" max="2821" width="3.109375" customWidth="1"/>
    <col min="2822" max="2822" width="0.6640625" customWidth="1"/>
    <col min="2823" max="2823" width="15.6640625" customWidth="1"/>
    <col min="2824" max="2824" width="4.33203125" customWidth="1"/>
    <col min="3072" max="3072" width="16" customWidth="1"/>
    <col min="3073" max="3073" width="8.5546875" customWidth="1"/>
    <col min="3074" max="3074" width="36" customWidth="1"/>
    <col min="3075" max="3075" width="1.44140625" customWidth="1"/>
    <col min="3076" max="3076" width="12.5546875" customWidth="1"/>
    <col min="3077" max="3077" width="3.109375" customWidth="1"/>
    <col min="3078" max="3078" width="0.6640625" customWidth="1"/>
    <col min="3079" max="3079" width="15.6640625" customWidth="1"/>
    <col min="3080" max="3080" width="4.33203125" customWidth="1"/>
    <col min="3328" max="3328" width="16" customWidth="1"/>
    <col min="3329" max="3329" width="8.5546875" customWidth="1"/>
    <col min="3330" max="3330" width="36" customWidth="1"/>
    <col min="3331" max="3331" width="1.44140625" customWidth="1"/>
    <col min="3332" max="3332" width="12.5546875" customWidth="1"/>
    <col min="3333" max="3333" width="3.109375" customWidth="1"/>
    <col min="3334" max="3334" width="0.6640625" customWidth="1"/>
    <col min="3335" max="3335" width="15.6640625" customWidth="1"/>
    <col min="3336" max="3336" width="4.33203125" customWidth="1"/>
    <col min="3584" max="3584" width="16" customWidth="1"/>
    <col min="3585" max="3585" width="8.5546875" customWidth="1"/>
    <col min="3586" max="3586" width="36" customWidth="1"/>
    <col min="3587" max="3587" width="1.44140625" customWidth="1"/>
    <col min="3588" max="3588" width="12.5546875" customWidth="1"/>
    <col min="3589" max="3589" width="3.109375" customWidth="1"/>
    <col min="3590" max="3590" width="0.6640625" customWidth="1"/>
    <col min="3591" max="3591" width="15.6640625" customWidth="1"/>
    <col min="3592" max="3592" width="4.33203125" customWidth="1"/>
    <col min="3840" max="3840" width="16" customWidth="1"/>
    <col min="3841" max="3841" width="8.5546875" customWidth="1"/>
    <col min="3842" max="3842" width="36" customWidth="1"/>
    <col min="3843" max="3843" width="1.44140625" customWidth="1"/>
    <col min="3844" max="3844" width="12.5546875" customWidth="1"/>
    <col min="3845" max="3845" width="3.109375" customWidth="1"/>
    <col min="3846" max="3846" width="0.6640625" customWidth="1"/>
    <col min="3847" max="3847" width="15.6640625" customWidth="1"/>
    <col min="3848" max="3848" width="4.33203125" customWidth="1"/>
    <col min="4096" max="4096" width="16" customWidth="1"/>
    <col min="4097" max="4097" width="8.5546875" customWidth="1"/>
    <col min="4098" max="4098" width="36" customWidth="1"/>
    <col min="4099" max="4099" width="1.44140625" customWidth="1"/>
    <col min="4100" max="4100" width="12.5546875" customWidth="1"/>
    <col min="4101" max="4101" width="3.109375" customWidth="1"/>
    <col min="4102" max="4102" width="0.6640625" customWidth="1"/>
    <col min="4103" max="4103" width="15.6640625" customWidth="1"/>
    <col min="4104" max="4104" width="4.33203125" customWidth="1"/>
    <col min="4352" max="4352" width="16" customWidth="1"/>
    <col min="4353" max="4353" width="8.5546875" customWidth="1"/>
    <col min="4354" max="4354" width="36" customWidth="1"/>
    <col min="4355" max="4355" width="1.44140625" customWidth="1"/>
    <col min="4356" max="4356" width="12.5546875" customWidth="1"/>
    <col min="4357" max="4357" width="3.109375" customWidth="1"/>
    <col min="4358" max="4358" width="0.6640625" customWidth="1"/>
    <col min="4359" max="4359" width="15.6640625" customWidth="1"/>
    <col min="4360" max="4360" width="4.33203125" customWidth="1"/>
    <col min="4608" max="4608" width="16" customWidth="1"/>
    <col min="4609" max="4609" width="8.5546875" customWidth="1"/>
    <col min="4610" max="4610" width="36" customWidth="1"/>
    <col min="4611" max="4611" width="1.44140625" customWidth="1"/>
    <col min="4612" max="4612" width="12.5546875" customWidth="1"/>
    <col min="4613" max="4613" width="3.109375" customWidth="1"/>
    <col min="4614" max="4614" width="0.6640625" customWidth="1"/>
    <col min="4615" max="4615" width="15.6640625" customWidth="1"/>
    <col min="4616" max="4616" width="4.33203125" customWidth="1"/>
    <col min="4864" max="4864" width="16" customWidth="1"/>
    <col min="4865" max="4865" width="8.5546875" customWidth="1"/>
    <col min="4866" max="4866" width="36" customWidth="1"/>
    <col min="4867" max="4867" width="1.44140625" customWidth="1"/>
    <col min="4868" max="4868" width="12.5546875" customWidth="1"/>
    <col min="4869" max="4869" width="3.109375" customWidth="1"/>
    <col min="4870" max="4870" width="0.6640625" customWidth="1"/>
    <col min="4871" max="4871" width="15.6640625" customWidth="1"/>
    <col min="4872" max="4872" width="4.33203125" customWidth="1"/>
    <col min="5120" max="5120" width="16" customWidth="1"/>
    <col min="5121" max="5121" width="8.5546875" customWidth="1"/>
    <col min="5122" max="5122" width="36" customWidth="1"/>
    <col min="5123" max="5123" width="1.44140625" customWidth="1"/>
    <col min="5124" max="5124" width="12.5546875" customWidth="1"/>
    <col min="5125" max="5125" width="3.109375" customWidth="1"/>
    <col min="5126" max="5126" width="0.6640625" customWidth="1"/>
    <col min="5127" max="5127" width="15.6640625" customWidth="1"/>
    <col min="5128" max="5128" width="4.33203125" customWidth="1"/>
    <col min="5376" max="5376" width="16" customWidth="1"/>
    <col min="5377" max="5377" width="8.5546875" customWidth="1"/>
    <col min="5378" max="5378" width="36" customWidth="1"/>
    <col min="5379" max="5379" width="1.44140625" customWidth="1"/>
    <col min="5380" max="5380" width="12.5546875" customWidth="1"/>
    <col min="5381" max="5381" width="3.109375" customWidth="1"/>
    <col min="5382" max="5382" width="0.6640625" customWidth="1"/>
    <col min="5383" max="5383" width="15.6640625" customWidth="1"/>
    <col min="5384" max="5384" width="4.33203125" customWidth="1"/>
    <col min="5632" max="5632" width="16" customWidth="1"/>
    <col min="5633" max="5633" width="8.5546875" customWidth="1"/>
    <col min="5634" max="5634" width="36" customWidth="1"/>
    <col min="5635" max="5635" width="1.44140625" customWidth="1"/>
    <col min="5636" max="5636" width="12.5546875" customWidth="1"/>
    <col min="5637" max="5637" width="3.109375" customWidth="1"/>
    <col min="5638" max="5638" width="0.6640625" customWidth="1"/>
    <col min="5639" max="5639" width="15.6640625" customWidth="1"/>
    <col min="5640" max="5640" width="4.33203125" customWidth="1"/>
    <col min="5888" max="5888" width="16" customWidth="1"/>
    <col min="5889" max="5889" width="8.5546875" customWidth="1"/>
    <col min="5890" max="5890" width="36" customWidth="1"/>
    <col min="5891" max="5891" width="1.44140625" customWidth="1"/>
    <col min="5892" max="5892" width="12.5546875" customWidth="1"/>
    <col min="5893" max="5893" width="3.109375" customWidth="1"/>
    <col min="5894" max="5894" width="0.6640625" customWidth="1"/>
    <col min="5895" max="5895" width="15.6640625" customWidth="1"/>
    <col min="5896" max="5896" width="4.33203125" customWidth="1"/>
    <col min="6144" max="6144" width="16" customWidth="1"/>
    <col min="6145" max="6145" width="8.5546875" customWidth="1"/>
    <col min="6146" max="6146" width="36" customWidth="1"/>
    <col min="6147" max="6147" width="1.44140625" customWidth="1"/>
    <col min="6148" max="6148" width="12.5546875" customWidth="1"/>
    <col min="6149" max="6149" width="3.109375" customWidth="1"/>
    <col min="6150" max="6150" width="0.6640625" customWidth="1"/>
    <col min="6151" max="6151" width="15.6640625" customWidth="1"/>
    <col min="6152" max="6152" width="4.33203125" customWidth="1"/>
    <col min="6400" max="6400" width="16" customWidth="1"/>
    <col min="6401" max="6401" width="8.5546875" customWidth="1"/>
    <col min="6402" max="6402" width="36" customWidth="1"/>
    <col min="6403" max="6403" width="1.44140625" customWidth="1"/>
    <col min="6404" max="6404" width="12.5546875" customWidth="1"/>
    <col min="6405" max="6405" width="3.109375" customWidth="1"/>
    <col min="6406" max="6406" width="0.6640625" customWidth="1"/>
    <col min="6407" max="6407" width="15.6640625" customWidth="1"/>
    <col min="6408" max="6408" width="4.33203125" customWidth="1"/>
    <col min="6656" max="6656" width="16" customWidth="1"/>
    <col min="6657" max="6657" width="8.5546875" customWidth="1"/>
    <col min="6658" max="6658" width="36" customWidth="1"/>
    <col min="6659" max="6659" width="1.44140625" customWidth="1"/>
    <col min="6660" max="6660" width="12.5546875" customWidth="1"/>
    <col min="6661" max="6661" width="3.109375" customWidth="1"/>
    <col min="6662" max="6662" width="0.6640625" customWidth="1"/>
    <col min="6663" max="6663" width="15.6640625" customWidth="1"/>
    <col min="6664" max="6664" width="4.33203125" customWidth="1"/>
    <col min="6912" max="6912" width="16" customWidth="1"/>
    <col min="6913" max="6913" width="8.5546875" customWidth="1"/>
    <col min="6914" max="6914" width="36" customWidth="1"/>
    <col min="6915" max="6915" width="1.44140625" customWidth="1"/>
    <col min="6916" max="6916" width="12.5546875" customWidth="1"/>
    <col min="6917" max="6917" width="3.109375" customWidth="1"/>
    <col min="6918" max="6918" width="0.6640625" customWidth="1"/>
    <col min="6919" max="6919" width="15.6640625" customWidth="1"/>
    <col min="6920" max="6920" width="4.33203125" customWidth="1"/>
    <col min="7168" max="7168" width="16" customWidth="1"/>
    <col min="7169" max="7169" width="8.5546875" customWidth="1"/>
    <col min="7170" max="7170" width="36" customWidth="1"/>
    <col min="7171" max="7171" width="1.44140625" customWidth="1"/>
    <col min="7172" max="7172" width="12.5546875" customWidth="1"/>
    <col min="7173" max="7173" width="3.109375" customWidth="1"/>
    <col min="7174" max="7174" width="0.6640625" customWidth="1"/>
    <col min="7175" max="7175" width="15.6640625" customWidth="1"/>
    <col min="7176" max="7176" width="4.33203125" customWidth="1"/>
    <col min="7424" max="7424" width="16" customWidth="1"/>
    <col min="7425" max="7425" width="8.5546875" customWidth="1"/>
    <col min="7426" max="7426" width="36" customWidth="1"/>
    <col min="7427" max="7427" width="1.44140625" customWidth="1"/>
    <col min="7428" max="7428" width="12.5546875" customWidth="1"/>
    <col min="7429" max="7429" width="3.109375" customWidth="1"/>
    <col min="7430" max="7430" width="0.6640625" customWidth="1"/>
    <col min="7431" max="7431" width="15.6640625" customWidth="1"/>
    <col min="7432" max="7432" width="4.33203125" customWidth="1"/>
    <col min="7680" max="7680" width="16" customWidth="1"/>
    <col min="7681" max="7681" width="8.5546875" customWidth="1"/>
    <col min="7682" max="7682" width="36" customWidth="1"/>
    <col min="7683" max="7683" width="1.44140625" customWidth="1"/>
    <col min="7684" max="7684" width="12.5546875" customWidth="1"/>
    <col min="7685" max="7685" width="3.109375" customWidth="1"/>
    <col min="7686" max="7686" width="0.6640625" customWidth="1"/>
    <col min="7687" max="7687" width="15.6640625" customWidth="1"/>
    <col min="7688" max="7688" width="4.33203125" customWidth="1"/>
    <col min="7936" max="7936" width="16" customWidth="1"/>
    <col min="7937" max="7937" width="8.5546875" customWidth="1"/>
    <col min="7938" max="7938" width="36" customWidth="1"/>
    <col min="7939" max="7939" width="1.44140625" customWidth="1"/>
    <col min="7940" max="7940" width="12.5546875" customWidth="1"/>
    <col min="7941" max="7941" width="3.109375" customWidth="1"/>
    <col min="7942" max="7942" width="0.6640625" customWidth="1"/>
    <col min="7943" max="7943" width="15.6640625" customWidth="1"/>
    <col min="7944" max="7944" width="4.33203125" customWidth="1"/>
    <col min="8192" max="8192" width="16" customWidth="1"/>
    <col min="8193" max="8193" width="8.5546875" customWidth="1"/>
    <col min="8194" max="8194" width="36" customWidth="1"/>
    <col min="8195" max="8195" width="1.44140625" customWidth="1"/>
    <col min="8196" max="8196" width="12.5546875" customWidth="1"/>
    <col min="8197" max="8197" width="3.109375" customWidth="1"/>
    <col min="8198" max="8198" width="0.6640625" customWidth="1"/>
    <col min="8199" max="8199" width="15.6640625" customWidth="1"/>
    <col min="8200" max="8200" width="4.33203125" customWidth="1"/>
    <col min="8448" max="8448" width="16" customWidth="1"/>
    <col min="8449" max="8449" width="8.5546875" customWidth="1"/>
    <col min="8450" max="8450" width="36" customWidth="1"/>
    <col min="8451" max="8451" width="1.44140625" customWidth="1"/>
    <col min="8452" max="8452" width="12.5546875" customWidth="1"/>
    <col min="8453" max="8453" width="3.109375" customWidth="1"/>
    <col min="8454" max="8454" width="0.6640625" customWidth="1"/>
    <col min="8455" max="8455" width="15.6640625" customWidth="1"/>
    <col min="8456" max="8456" width="4.33203125" customWidth="1"/>
    <col min="8704" max="8704" width="16" customWidth="1"/>
    <col min="8705" max="8705" width="8.5546875" customWidth="1"/>
    <col min="8706" max="8706" width="36" customWidth="1"/>
    <col min="8707" max="8707" width="1.44140625" customWidth="1"/>
    <col min="8708" max="8708" width="12.5546875" customWidth="1"/>
    <col min="8709" max="8709" width="3.109375" customWidth="1"/>
    <col min="8710" max="8710" width="0.6640625" customWidth="1"/>
    <col min="8711" max="8711" width="15.6640625" customWidth="1"/>
    <col min="8712" max="8712" width="4.33203125" customWidth="1"/>
    <col min="8960" max="8960" width="16" customWidth="1"/>
    <col min="8961" max="8961" width="8.5546875" customWidth="1"/>
    <col min="8962" max="8962" width="36" customWidth="1"/>
    <col min="8963" max="8963" width="1.44140625" customWidth="1"/>
    <col min="8964" max="8964" width="12.5546875" customWidth="1"/>
    <col min="8965" max="8965" width="3.109375" customWidth="1"/>
    <col min="8966" max="8966" width="0.6640625" customWidth="1"/>
    <col min="8967" max="8967" width="15.6640625" customWidth="1"/>
    <col min="8968" max="8968" width="4.33203125" customWidth="1"/>
    <col min="9216" max="9216" width="16" customWidth="1"/>
    <col min="9217" max="9217" width="8.5546875" customWidth="1"/>
    <col min="9218" max="9218" width="36" customWidth="1"/>
    <col min="9219" max="9219" width="1.44140625" customWidth="1"/>
    <col min="9220" max="9220" width="12.5546875" customWidth="1"/>
    <col min="9221" max="9221" width="3.109375" customWidth="1"/>
    <col min="9222" max="9222" width="0.6640625" customWidth="1"/>
    <col min="9223" max="9223" width="15.6640625" customWidth="1"/>
    <col min="9224" max="9224" width="4.33203125" customWidth="1"/>
    <col min="9472" max="9472" width="16" customWidth="1"/>
    <col min="9473" max="9473" width="8.5546875" customWidth="1"/>
    <col min="9474" max="9474" width="36" customWidth="1"/>
    <col min="9475" max="9475" width="1.44140625" customWidth="1"/>
    <col min="9476" max="9476" width="12.5546875" customWidth="1"/>
    <col min="9477" max="9477" width="3.109375" customWidth="1"/>
    <col min="9478" max="9478" width="0.6640625" customWidth="1"/>
    <col min="9479" max="9479" width="15.6640625" customWidth="1"/>
    <col min="9480" max="9480" width="4.33203125" customWidth="1"/>
    <col min="9728" max="9728" width="16" customWidth="1"/>
    <col min="9729" max="9729" width="8.5546875" customWidth="1"/>
    <col min="9730" max="9730" width="36" customWidth="1"/>
    <col min="9731" max="9731" width="1.44140625" customWidth="1"/>
    <col min="9732" max="9732" width="12.5546875" customWidth="1"/>
    <col min="9733" max="9733" width="3.109375" customWidth="1"/>
    <col min="9734" max="9734" width="0.6640625" customWidth="1"/>
    <col min="9735" max="9735" width="15.6640625" customWidth="1"/>
    <col min="9736" max="9736" width="4.33203125" customWidth="1"/>
    <col min="9984" max="9984" width="16" customWidth="1"/>
    <col min="9985" max="9985" width="8.5546875" customWidth="1"/>
    <col min="9986" max="9986" width="36" customWidth="1"/>
    <col min="9987" max="9987" width="1.44140625" customWidth="1"/>
    <col min="9988" max="9988" width="12.5546875" customWidth="1"/>
    <col min="9989" max="9989" width="3.109375" customWidth="1"/>
    <col min="9990" max="9990" width="0.6640625" customWidth="1"/>
    <col min="9991" max="9991" width="15.6640625" customWidth="1"/>
    <col min="9992" max="9992" width="4.33203125" customWidth="1"/>
    <col min="10240" max="10240" width="16" customWidth="1"/>
    <col min="10241" max="10241" width="8.5546875" customWidth="1"/>
    <col min="10242" max="10242" width="36" customWidth="1"/>
    <col min="10243" max="10243" width="1.44140625" customWidth="1"/>
    <col min="10244" max="10244" width="12.5546875" customWidth="1"/>
    <col min="10245" max="10245" width="3.109375" customWidth="1"/>
    <col min="10246" max="10246" width="0.6640625" customWidth="1"/>
    <col min="10247" max="10247" width="15.6640625" customWidth="1"/>
    <col min="10248" max="10248" width="4.33203125" customWidth="1"/>
    <col min="10496" max="10496" width="16" customWidth="1"/>
    <col min="10497" max="10497" width="8.5546875" customWidth="1"/>
    <col min="10498" max="10498" width="36" customWidth="1"/>
    <col min="10499" max="10499" width="1.44140625" customWidth="1"/>
    <col min="10500" max="10500" width="12.5546875" customWidth="1"/>
    <col min="10501" max="10501" width="3.109375" customWidth="1"/>
    <col min="10502" max="10502" width="0.6640625" customWidth="1"/>
    <col min="10503" max="10503" width="15.6640625" customWidth="1"/>
    <col min="10504" max="10504" width="4.33203125" customWidth="1"/>
    <col min="10752" max="10752" width="16" customWidth="1"/>
    <col min="10753" max="10753" width="8.5546875" customWidth="1"/>
    <col min="10754" max="10754" width="36" customWidth="1"/>
    <col min="10755" max="10755" width="1.44140625" customWidth="1"/>
    <col min="10756" max="10756" width="12.5546875" customWidth="1"/>
    <col min="10757" max="10757" width="3.109375" customWidth="1"/>
    <col min="10758" max="10758" width="0.6640625" customWidth="1"/>
    <col min="10759" max="10759" width="15.6640625" customWidth="1"/>
    <col min="10760" max="10760" width="4.33203125" customWidth="1"/>
    <col min="11008" max="11008" width="16" customWidth="1"/>
    <col min="11009" max="11009" width="8.5546875" customWidth="1"/>
    <col min="11010" max="11010" width="36" customWidth="1"/>
    <col min="11011" max="11011" width="1.44140625" customWidth="1"/>
    <col min="11012" max="11012" width="12.5546875" customWidth="1"/>
    <col min="11013" max="11013" width="3.109375" customWidth="1"/>
    <col min="11014" max="11014" width="0.6640625" customWidth="1"/>
    <col min="11015" max="11015" width="15.6640625" customWidth="1"/>
    <col min="11016" max="11016" width="4.33203125" customWidth="1"/>
    <col min="11264" max="11264" width="16" customWidth="1"/>
    <col min="11265" max="11265" width="8.5546875" customWidth="1"/>
    <col min="11266" max="11266" width="36" customWidth="1"/>
    <col min="11267" max="11267" width="1.44140625" customWidth="1"/>
    <col min="11268" max="11268" width="12.5546875" customWidth="1"/>
    <col min="11269" max="11269" width="3.109375" customWidth="1"/>
    <col min="11270" max="11270" width="0.6640625" customWidth="1"/>
    <col min="11271" max="11271" width="15.6640625" customWidth="1"/>
    <col min="11272" max="11272" width="4.33203125" customWidth="1"/>
    <col min="11520" max="11520" width="16" customWidth="1"/>
    <col min="11521" max="11521" width="8.5546875" customWidth="1"/>
    <col min="11522" max="11522" width="36" customWidth="1"/>
    <col min="11523" max="11523" width="1.44140625" customWidth="1"/>
    <col min="11524" max="11524" width="12.5546875" customWidth="1"/>
    <col min="11525" max="11525" width="3.109375" customWidth="1"/>
    <col min="11526" max="11526" width="0.6640625" customWidth="1"/>
    <col min="11527" max="11527" width="15.6640625" customWidth="1"/>
    <col min="11528" max="11528" width="4.33203125" customWidth="1"/>
    <col min="11776" max="11776" width="16" customWidth="1"/>
    <col min="11777" max="11777" width="8.5546875" customWidth="1"/>
    <col min="11778" max="11778" width="36" customWidth="1"/>
    <col min="11779" max="11779" width="1.44140625" customWidth="1"/>
    <col min="11780" max="11780" width="12.5546875" customWidth="1"/>
    <col min="11781" max="11781" width="3.109375" customWidth="1"/>
    <col min="11782" max="11782" width="0.6640625" customWidth="1"/>
    <col min="11783" max="11783" width="15.6640625" customWidth="1"/>
    <col min="11784" max="11784" width="4.33203125" customWidth="1"/>
    <col min="12032" max="12032" width="16" customWidth="1"/>
    <col min="12033" max="12033" width="8.5546875" customWidth="1"/>
    <col min="12034" max="12034" width="36" customWidth="1"/>
    <col min="12035" max="12035" width="1.44140625" customWidth="1"/>
    <col min="12036" max="12036" width="12.5546875" customWidth="1"/>
    <col min="12037" max="12037" width="3.109375" customWidth="1"/>
    <col min="12038" max="12038" width="0.6640625" customWidth="1"/>
    <col min="12039" max="12039" width="15.6640625" customWidth="1"/>
    <col min="12040" max="12040" width="4.33203125" customWidth="1"/>
    <col min="12288" max="12288" width="16" customWidth="1"/>
    <col min="12289" max="12289" width="8.5546875" customWidth="1"/>
    <col min="12290" max="12290" width="36" customWidth="1"/>
    <col min="12291" max="12291" width="1.44140625" customWidth="1"/>
    <col min="12292" max="12292" width="12.5546875" customWidth="1"/>
    <col min="12293" max="12293" width="3.109375" customWidth="1"/>
    <col min="12294" max="12294" width="0.6640625" customWidth="1"/>
    <col min="12295" max="12295" width="15.6640625" customWidth="1"/>
    <col min="12296" max="12296" width="4.33203125" customWidth="1"/>
    <col min="12544" max="12544" width="16" customWidth="1"/>
    <col min="12545" max="12545" width="8.5546875" customWidth="1"/>
    <col min="12546" max="12546" width="36" customWidth="1"/>
    <col min="12547" max="12547" width="1.44140625" customWidth="1"/>
    <col min="12548" max="12548" width="12.5546875" customWidth="1"/>
    <col min="12549" max="12549" width="3.109375" customWidth="1"/>
    <col min="12550" max="12550" width="0.6640625" customWidth="1"/>
    <col min="12551" max="12551" width="15.6640625" customWidth="1"/>
    <col min="12552" max="12552" width="4.33203125" customWidth="1"/>
    <col min="12800" max="12800" width="16" customWidth="1"/>
    <col min="12801" max="12801" width="8.5546875" customWidth="1"/>
    <col min="12802" max="12802" width="36" customWidth="1"/>
    <col min="12803" max="12803" width="1.44140625" customWidth="1"/>
    <col min="12804" max="12804" width="12.5546875" customWidth="1"/>
    <col min="12805" max="12805" width="3.109375" customWidth="1"/>
    <col min="12806" max="12806" width="0.6640625" customWidth="1"/>
    <col min="12807" max="12807" width="15.6640625" customWidth="1"/>
    <col min="12808" max="12808" width="4.33203125" customWidth="1"/>
    <col min="13056" max="13056" width="16" customWidth="1"/>
    <col min="13057" max="13057" width="8.5546875" customWidth="1"/>
    <col min="13058" max="13058" width="36" customWidth="1"/>
    <col min="13059" max="13059" width="1.44140625" customWidth="1"/>
    <col min="13060" max="13060" width="12.5546875" customWidth="1"/>
    <col min="13061" max="13061" width="3.109375" customWidth="1"/>
    <col min="13062" max="13062" width="0.6640625" customWidth="1"/>
    <col min="13063" max="13063" width="15.6640625" customWidth="1"/>
    <col min="13064" max="13064" width="4.33203125" customWidth="1"/>
    <col min="13312" max="13312" width="16" customWidth="1"/>
    <col min="13313" max="13313" width="8.5546875" customWidth="1"/>
    <col min="13314" max="13314" width="36" customWidth="1"/>
    <col min="13315" max="13315" width="1.44140625" customWidth="1"/>
    <col min="13316" max="13316" width="12.5546875" customWidth="1"/>
    <col min="13317" max="13317" width="3.109375" customWidth="1"/>
    <col min="13318" max="13318" width="0.6640625" customWidth="1"/>
    <col min="13319" max="13319" width="15.6640625" customWidth="1"/>
    <col min="13320" max="13320" width="4.33203125" customWidth="1"/>
    <col min="13568" max="13568" width="16" customWidth="1"/>
    <col min="13569" max="13569" width="8.5546875" customWidth="1"/>
    <col min="13570" max="13570" width="36" customWidth="1"/>
    <col min="13571" max="13571" width="1.44140625" customWidth="1"/>
    <col min="13572" max="13572" width="12.5546875" customWidth="1"/>
    <col min="13573" max="13573" width="3.109375" customWidth="1"/>
    <col min="13574" max="13574" width="0.6640625" customWidth="1"/>
    <col min="13575" max="13575" width="15.6640625" customWidth="1"/>
    <col min="13576" max="13576" width="4.33203125" customWidth="1"/>
    <col min="13824" max="13824" width="16" customWidth="1"/>
    <col min="13825" max="13825" width="8.5546875" customWidth="1"/>
    <col min="13826" max="13826" width="36" customWidth="1"/>
    <col min="13827" max="13827" width="1.44140625" customWidth="1"/>
    <col min="13828" max="13828" width="12.5546875" customWidth="1"/>
    <col min="13829" max="13829" width="3.109375" customWidth="1"/>
    <col min="13830" max="13830" width="0.6640625" customWidth="1"/>
    <col min="13831" max="13831" width="15.6640625" customWidth="1"/>
    <col min="13832" max="13832" width="4.33203125" customWidth="1"/>
    <col min="14080" max="14080" width="16" customWidth="1"/>
    <col min="14081" max="14081" width="8.5546875" customWidth="1"/>
    <col min="14082" max="14082" width="36" customWidth="1"/>
    <col min="14083" max="14083" width="1.44140625" customWidth="1"/>
    <col min="14084" max="14084" width="12.5546875" customWidth="1"/>
    <col min="14085" max="14085" width="3.109375" customWidth="1"/>
    <col min="14086" max="14086" width="0.6640625" customWidth="1"/>
    <col min="14087" max="14087" width="15.6640625" customWidth="1"/>
    <col min="14088" max="14088" width="4.33203125" customWidth="1"/>
    <col min="14336" max="14336" width="16" customWidth="1"/>
    <col min="14337" max="14337" width="8.5546875" customWidth="1"/>
    <col min="14338" max="14338" width="36" customWidth="1"/>
    <col min="14339" max="14339" width="1.44140625" customWidth="1"/>
    <col min="14340" max="14340" width="12.5546875" customWidth="1"/>
    <col min="14341" max="14341" width="3.109375" customWidth="1"/>
    <col min="14342" max="14342" width="0.6640625" customWidth="1"/>
    <col min="14343" max="14343" width="15.6640625" customWidth="1"/>
    <col min="14344" max="14344" width="4.33203125" customWidth="1"/>
    <col min="14592" max="14592" width="16" customWidth="1"/>
    <col min="14593" max="14593" width="8.5546875" customWidth="1"/>
    <col min="14594" max="14594" width="36" customWidth="1"/>
    <col min="14595" max="14595" width="1.44140625" customWidth="1"/>
    <col min="14596" max="14596" width="12.5546875" customWidth="1"/>
    <col min="14597" max="14597" width="3.109375" customWidth="1"/>
    <col min="14598" max="14598" width="0.6640625" customWidth="1"/>
    <col min="14599" max="14599" width="15.6640625" customWidth="1"/>
    <col min="14600" max="14600" width="4.33203125" customWidth="1"/>
    <col min="14848" max="14848" width="16" customWidth="1"/>
    <col min="14849" max="14849" width="8.5546875" customWidth="1"/>
    <col min="14850" max="14850" width="36" customWidth="1"/>
    <col min="14851" max="14851" width="1.44140625" customWidth="1"/>
    <col min="14852" max="14852" width="12.5546875" customWidth="1"/>
    <col min="14853" max="14853" width="3.109375" customWidth="1"/>
    <col min="14854" max="14854" width="0.6640625" customWidth="1"/>
    <col min="14855" max="14855" width="15.6640625" customWidth="1"/>
    <col min="14856" max="14856" width="4.33203125" customWidth="1"/>
    <col min="15104" max="15104" width="16" customWidth="1"/>
    <col min="15105" max="15105" width="8.5546875" customWidth="1"/>
    <col min="15106" max="15106" width="36" customWidth="1"/>
    <col min="15107" max="15107" width="1.44140625" customWidth="1"/>
    <col min="15108" max="15108" width="12.5546875" customWidth="1"/>
    <col min="15109" max="15109" width="3.109375" customWidth="1"/>
    <col min="15110" max="15110" width="0.6640625" customWidth="1"/>
    <col min="15111" max="15111" width="15.6640625" customWidth="1"/>
    <col min="15112" max="15112" width="4.33203125" customWidth="1"/>
    <col min="15360" max="15360" width="16" customWidth="1"/>
    <col min="15361" max="15361" width="8.5546875" customWidth="1"/>
    <col min="15362" max="15362" width="36" customWidth="1"/>
    <col min="15363" max="15363" width="1.44140625" customWidth="1"/>
    <col min="15364" max="15364" width="12.5546875" customWidth="1"/>
    <col min="15365" max="15365" width="3.109375" customWidth="1"/>
    <col min="15366" max="15366" width="0.6640625" customWidth="1"/>
    <col min="15367" max="15367" width="15.6640625" customWidth="1"/>
    <col min="15368" max="15368" width="4.33203125" customWidth="1"/>
    <col min="15616" max="15616" width="16" customWidth="1"/>
    <col min="15617" max="15617" width="8.5546875" customWidth="1"/>
    <col min="15618" max="15618" width="36" customWidth="1"/>
    <col min="15619" max="15619" width="1.44140625" customWidth="1"/>
    <col min="15620" max="15620" width="12.5546875" customWidth="1"/>
    <col min="15621" max="15621" width="3.109375" customWidth="1"/>
    <col min="15622" max="15622" width="0.6640625" customWidth="1"/>
    <col min="15623" max="15623" width="15.6640625" customWidth="1"/>
    <col min="15624" max="15624" width="4.33203125" customWidth="1"/>
    <col min="15872" max="15872" width="16" customWidth="1"/>
    <col min="15873" max="15873" width="8.5546875" customWidth="1"/>
    <col min="15874" max="15874" width="36" customWidth="1"/>
    <col min="15875" max="15875" width="1.44140625" customWidth="1"/>
    <col min="15876" max="15876" width="12.5546875" customWidth="1"/>
    <col min="15877" max="15877" width="3.109375" customWidth="1"/>
    <col min="15878" max="15878" width="0.6640625" customWidth="1"/>
    <col min="15879" max="15879" width="15.6640625" customWidth="1"/>
    <col min="15880" max="15880" width="4.33203125" customWidth="1"/>
    <col min="16128" max="16128" width="16" customWidth="1"/>
    <col min="16129" max="16129" width="8.5546875" customWidth="1"/>
    <col min="16130" max="16130" width="36" customWidth="1"/>
    <col min="16131" max="16131" width="1.44140625" customWidth="1"/>
    <col min="16132" max="16132" width="12.5546875" customWidth="1"/>
    <col min="16133" max="16133" width="3.109375" customWidth="1"/>
    <col min="16134" max="16134" width="0.6640625" customWidth="1"/>
    <col min="16135" max="16135" width="15.6640625" customWidth="1"/>
    <col min="16136" max="16136" width="4.33203125" customWidth="1"/>
  </cols>
  <sheetData>
    <row r="1" spans="1:8" ht="23.4">
      <c r="A1" s="26" t="s">
        <v>803</v>
      </c>
      <c r="G1" s="6"/>
      <c r="H1" s="6"/>
    </row>
    <row r="2" spans="1:8" ht="15" customHeight="1">
      <c r="B2" s="536" t="s">
        <v>289</v>
      </c>
      <c r="C2" s="536"/>
      <c r="D2" s="536"/>
      <c r="E2" s="536"/>
      <c r="F2" s="536"/>
      <c r="G2" s="536"/>
      <c r="H2" s="27"/>
    </row>
    <row r="4" spans="1:8" ht="27.75" customHeight="1">
      <c r="B4" s="28" t="s">
        <v>267</v>
      </c>
      <c r="C4" s="29"/>
      <c r="D4" s="29"/>
      <c r="E4" s="30" t="s">
        <v>239</v>
      </c>
      <c r="F4" s="31"/>
      <c r="G4" s="32" t="e" cm="1">
        <f t="array" ref="G4">'1. Instructions'!D9:D9</f>
        <v>#N/A</v>
      </c>
    </row>
    <row r="5" spans="1:8" ht="24.75" customHeight="1">
      <c r="B5" s="7"/>
      <c r="C5" s="8" t="s">
        <v>290</v>
      </c>
      <c r="D5" s="537"/>
      <c r="E5" s="537"/>
      <c r="F5" s="19"/>
      <c r="G5" s="20">
        <f>'2. Budget monitoring report'!C8</f>
        <v>45930</v>
      </c>
    </row>
    <row r="6" spans="1:8" ht="24.75" customHeight="1">
      <c r="B6" s="7"/>
      <c r="C6" s="8" t="s">
        <v>291</v>
      </c>
      <c r="D6" s="537"/>
      <c r="E6" s="537"/>
      <c r="F6" s="538"/>
      <c r="G6" s="538"/>
    </row>
    <row r="7" spans="1:8" ht="24.75" customHeight="1">
      <c r="B7" s="7"/>
      <c r="C7" s="8" t="s">
        <v>292</v>
      </c>
      <c r="D7" s="537"/>
      <c r="E7" s="537"/>
      <c r="F7" s="538"/>
      <c r="G7" s="538"/>
    </row>
    <row r="8" spans="1:8" ht="24.75" customHeight="1">
      <c r="B8" s="7"/>
      <c r="C8" s="8"/>
      <c r="D8" s="537"/>
      <c r="E8" s="537"/>
      <c r="F8" s="538"/>
      <c r="G8" s="538"/>
    </row>
    <row r="9" spans="1:8" ht="24.75" customHeight="1">
      <c r="B9" s="9"/>
      <c r="C9" s="10" t="s">
        <v>293</v>
      </c>
      <c r="D9" s="541" t="s">
        <v>3</v>
      </c>
      <c r="E9" s="541"/>
      <c r="F9" s="542">
        <f>SUM(F6:G8)</f>
        <v>0</v>
      </c>
      <c r="G9" s="542"/>
    </row>
    <row r="10" spans="1:8" ht="24.75" customHeight="1">
      <c r="B10" s="11"/>
      <c r="C10" s="12" t="s">
        <v>294</v>
      </c>
      <c r="D10" s="543"/>
      <c r="E10" s="543"/>
      <c r="F10" s="544"/>
      <c r="G10" s="544"/>
    </row>
    <row r="11" spans="1:8" ht="24.75" customHeight="1">
      <c r="B11" s="11"/>
      <c r="C11" s="12" t="s">
        <v>295</v>
      </c>
      <c r="D11" s="543"/>
      <c r="E11" s="545"/>
      <c r="F11" s="546"/>
      <c r="G11" s="547"/>
    </row>
    <row r="12" spans="1:8" ht="19.5" customHeight="1">
      <c r="B12" s="548"/>
      <c r="C12" s="549" t="s">
        <v>296</v>
      </c>
      <c r="D12" s="549" t="s">
        <v>3</v>
      </c>
      <c r="E12" s="550"/>
      <c r="F12" s="562">
        <f>F9-F10+F11</f>
        <v>0</v>
      </c>
      <c r="G12" s="563"/>
    </row>
    <row r="13" spans="1:8" ht="9.75" customHeight="1">
      <c r="B13" s="548"/>
      <c r="C13" s="549"/>
      <c r="D13" s="549"/>
      <c r="E13" s="550"/>
      <c r="F13" s="564"/>
      <c r="G13" s="565"/>
    </row>
    <row r="15" spans="1:8" ht="24.75" customHeight="1">
      <c r="B15" s="553" t="s">
        <v>297</v>
      </c>
      <c r="C15" s="553"/>
      <c r="D15" s="554" t="s">
        <v>3</v>
      </c>
      <c r="E15" s="555"/>
      <c r="F15" s="546"/>
      <c r="G15" s="547"/>
    </row>
    <row r="16" spans="1:8" ht="24.75" customHeight="1">
      <c r="B16" s="551" t="s">
        <v>298</v>
      </c>
      <c r="C16" s="551"/>
      <c r="D16" s="556" t="s">
        <v>3</v>
      </c>
      <c r="E16" s="557"/>
      <c r="F16" s="546"/>
      <c r="G16" s="547"/>
    </row>
    <row r="17" spans="2:10" ht="24.75" customHeight="1">
      <c r="B17" s="558" t="s">
        <v>299</v>
      </c>
      <c r="C17" s="558"/>
      <c r="D17" s="559" t="s">
        <v>3</v>
      </c>
      <c r="E17" s="560"/>
      <c r="F17" s="539">
        <f>F15-F16</f>
        <v>0</v>
      </c>
      <c r="G17" s="540"/>
      <c r="I17" s="17">
        <f>ROUND(F12-F17,2)</f>
        <v>0</v>
      </c>
      <c r="J17" s="18" t="str">
        <f>IF(I17=0,"agrees","does not agree")</f>
        <v>agrees</v>
      </c>
    </row>
    <row r="18" spans="2:10" ht="24.75" customHeight="1"/>
    <row r="19" spans="2:10" ht="24.75" customHeight="1">
      <c r="B19" s="553" t="s">
        <v>300</v>
      </c>
      <c r="C19" s="553"/>
      <c r="D19" s="553"/>
      <c r="E19" s="13" t="s">
        <v>110</v>
      </c>
      <c r="F19" s="561"/>
      <c r="G19" s="561"/>
    </row>
    <row r="20" spans="2:10" ht="24.75" customHeight="1">
      <c r="B20" s="551" t="s">
        <v>301</v>
      </c>
      <c r="C20" s="551"/>
      <c r="D20" s="551"/>
      <c r="E20" s="14" t="s">
        <v>110</v>
      </c>
      <c r="F20" s="552"/>
      <c r="G20" s="552"/>
    </row>
  </sheetData>
  <mergeCells count="31">
    <mergeCell ref="C12:C13"/>
    <mergeCell ref="D12:E13"/>
    <mergeCell ref="B20:D20"/>
    <mergeCell ref="F20:G20"/>
    <mergeCell ref="B15:C15"/>
    <mergeCell ref="D15:E15"/>
    <mergeCell ref="F15:G15"/>
    <mergeCell ref="B16:C16"/>
    <mergeCell ref="D16:E16"/>
    <mergeCell ref="F16:G16"/>
    <mergeCell ref="B17:C17"/>
    <mergeCell ref="D17:E17"/>
    <mergeCell ref="B19:D19"/>
    <mergeCell ref="F19:G19"/>
    <mergeCell ref="F12:G13"/>
    <mergeCell ref="B2:G2"/>
    <mergeCell ref="D6:E6"/>
    <mergeCell ref="F6:G6"/>
    <mergeCell ref="F17:G17"/>
    <mergeCell ref="D5:E5"/>
    <mergeCell ref="D8:E8"/>
    <mergeCell ref="F8:G8"/>
    <mergeCell ref="D9:E9"/>
    <mergeCell ref="F9:G9"/>
    <mergeCell ref="D10:E10"/>
    <mergeCell ref="F10:G10"/>
    <mergeCell ref="D11:E11"/>
    <mergeCell ref="F11:G11"/>
    <mergeCell ref="D7:E7"/>
    <mergeCell ref="F7:G7"/>
    <mergeCell ref="B12:B13"/>
  </mergeCells>
  <pageMargins left="0.11811023622047245" right="0.11811023622047245" top="0.35433070866141736"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FFFF00"/>
  </sheetPr>
  <dimension ref="A1"/>
  <sheetViews>
    <sheetView workbookViewId="0">
      <selection activeCell="C3" sqref="C3"/>
    </sheetView>
  </sheetViews>
  <sheetFormatPr defaultRowHeight="14.4"/>
  <sheetData>
    <row r="1" spans="1:1" ht="28.8">
      <c r="A1" s="25" t="s">
        <v>427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49E96-4DF1-4B04-826F-51A756DAA7E7}">
  <dimension ref="A1:K48"/>
  <sheetViews>
    <sheetView workbookViewId="0">
      <selection activeCell="D23" sqref="D23"/>
    </sheetView>
  </sheetViews>
  <sheetFormatPr defaultRowHeight="14.4"/>
  <cols>
    <col min="1" max="1" width="57.33203125" style="344" bestFit="1" customWidth="1"/>
    <col min="2" max="2" width="43.44140625" style="344" bestFit="1" customWidth="1"/>
    <col min="3" max="16384" width="8.88671875" style="344"/>
  </cols>
  <sheetData>
    <row r="1" spans="1:4" ht="23.4">
      <c r="A1" s="26" t="s">
        <v>896</v>
      </c>
    </row>
    <row r="2" spans="1:4" ht="15" thickBot="1"/>
    <row r="3" spans="1:4" ht="15.6">
      <c r="A3" s="349" t="s">
        <v>112</v>
      </c>
      <c r="B3" s="350" t="e">
        <f>'2. Budget monitoring report'!C2</f>
        <v>#N/A</v>
      </c>
    </row>
    <row r="4" spans="1:4" ht="15.6">
      <c r="A4" s="351" t="s">
        <v>113</v>
      </c>
      <c r="B4" s="352">
        <f>'2. Budget monitoring report'!C3</f>
        <v>0</v>
      </c>
    </row>
    <row r="5" spans="1:4" ht="15.6">
      <c r="A5" s="351" t="s">
        <v>114</v>
      </c>
      <c r="B5" s="352" t="e">
        <f>'2. Budget monitoring report'!C4</f>
        <v>#N/A</v>
      </c>
    </row>
    <row r="6" spans="1:4" ht="15.6">
      <c r="A6" s="351" t="s">
        <v>115</v>
      </c>
      <c r="B6" s="352" t="str">
        <f>'2. Budget monitoring report'!C5</f>
        <v>Q2</v>
      </c>
    </row>
    <row r="7" spans="1:4" ht="16.2" thickBot="1">
      <c r="A7" s="353" t="s">
        <v>116</v>
      </c>
      <c r="B7" s="354" t="str">
        <f>'2. Budget monitoring report'!C6</f>
        <v>2025-26</v>
      </c>
    </row>
    <row r="8" spans="1:4" ht="15" thickBot="1"/>
    <row r="9" spans="1:4" ht="21.6" thickBot="1">
      <c r="A9" s="346" t="str">
        <f>"Projected Balance as at "&amp;B6&amp;" "&amp;B7</f>
        <v>Projected Balance as at Q2 2025-26</v>
      </c>
      <c r="B9" s="347">
        <f>'2. Budget monitoring report'!J138</f>
        <v>0</v>
      </c>
      <c r="D9" s="357" t="str">
        <f>IF(B9&lt;0,"This School is forecasting a deficit, please completed a licenced deficit application if you have not done so already","")</f>
        <v/>
      </c>
    </row>
    <row r="10" spans="1:4" ht="15" thickBot="1"/>
    <row r="11" spans="1:4" ht="16.2" thickBot="1">
      <c r="A11" s="346" t="s">
        <v>897</v>
      </c>
      <c r="B11" s="347" t="str">
        <f>IF(COUNTIF('Licensed Deficit Schools'!A2:A10,'Licensed Deficit Monitoring'!B4) &gt; 0, "Has Licensed Deficit - Please complete this sheet", "No Licensed deficit - Please leave this sheet blank")</f>
        <v>No Licensed deficit - Please leave this sheet blank</v>
      </c>
    </row>
    <row r="12" spans="1:4" ht="15" thickBot="1"/>
    <row r="13" spans="1:4" ht="16.2" thickBot="1">
      <c r="A13" s="346" t="s">
        <v>898</v>
      </c>
      <c r="B13" s="348" t="str">
        <f>_xlfn.IFNA(VLOOKUP(B4,'Licensed Deficit Schools'!A:B,2,0),"")</f>
        <v/>
      </c>
    </row>
    <row r="14" spans="1:4" ht="15" thickBot="1"/>
    <row r="15" spans="1:4" ht="16.2" thickBot="1">
      <c r="A15" s="346" t="s">
        <v>899</v>
      </c>
      <c r="B15" s="348"/>
    </row>
    <row r="16" spans="1:4" ht="15" thickBot="1"/>
    <row r="17" spans="1:11" ht="16.2" thickBot="1">
      <c r="A17" s="346" t="str">
        <f>"Current Deficit as at "&amp;B6&amp;" "&amp;B7</f>
        <v>Current Deficit as at Q2 2025-26</v>
      </c>
      <c r="B17" s="348"/>
    </row>
    <row r="18" spans="1:11" ht="15" thickBot="1"/>
    <row r="19" spans="1:11" ht="16.2" thickBot="1">
      <c r="A19" s="346" t="s">
        <v>566</v>
      </c>
      <c r="B19" s="355"/>
    </row>
    <row r="20" spans="1:11" ht="15" thickBot="1"/>
    <row r="21" spans="1:11">
      <c r="A21" s="566" t="s">
        <v>569</v>
      </c>
      <c r="B21" s="356"/>
    </row>
    <row r="22" spans="1:11">
      <c r="A22" s="567"/>
      <c r="B22" s="356"/>
    </row>
    <row r="23" spans="1:11">
      <c r="A23" s="567"/>
      <c r="B23" s="356"/>
    </row>
    <row r="24" spans="1:11">
      <c r="A24" s="567"/>
      <c r="B24" s="356"/>
    </row>
    <row r="25" spans="1:11">
      <c r="A25" s="567"/>
      <c r="B25" s="356"/>
    </row>
    <row r="26" spans="1:11">
      <c r="A26" s="567"/>
      <c r="B26" s="356"/>
    </row>
    <row r="27" spans="1:11" ht="15" thickBot="1">
      <c r="A27" s="567"/>
      <c r="B27" s="356"/>
    </row>
    <row r="28" spans="1:11">
      <c r="A28" s="568"/>
      <c r="B28" s="569"/>
      <c r="C28" s="569"/>
      <c r="D28" s="569"/>
      <c r="E28" s="569"/>
      <c r="F28" s="569"/>
      <c r="G28" s="569"/>
      <c r="H28" s="569"/>
      <c r="I28" s="569"/>
      <c r="J28" s="569"/>
      <c r="K28" s="570"/>
    </row>
    <row r="29" spans="1:11">
      <c r="A29" s="571"/>
      <c r="B29" s="572"/>
      <c r="C29" s="572"/>
      <c r="D29" s="572"/>
      <c r="E29" s="572"/>
      <c r="F29" s="572"/>
      <c r="G29" s="572"/>
      <c r="H29" s="572"/>
      <c r="I29" s="572"/>
      <c r="J29" s="572"/>
      <c r="K29" s="573"/>
    </row>
    <row r="30" spans="1:11">
      <c r="A30" s="571"/>
      <c r="B30" s="572"/>
      <c r="C30" s="572"/>
      <c r="D30" s="572"/>
      <c r="E30" s="572"/>
      <c r="F30" s="572"/>
      <c r="G30" s="572"/>
      <c r="H30" s="572"/>
      <c r="I30" s="572"/>
      <c r="J30" s="572"/>
      <c r="K30" s="573"/>
    </row>
    <row r="31" spans="1:11">
      <c r="A31" s="571"/>
      <c r="B31" s="572"/>
      <c r="C31" s="572"/>
      <c r="D31" s="572"/>
      <c r="E31" s="572"/>
      <c r="F31" s="572"/>
      <c r="G31" s="572"/>
      <c r="H31" s="572"/>
      <c r="I31" s="572"/>
      <c r="J31" s="572"/>
      <c r="K31" s="573"/>
    </row>
    <row r="32" spans="1:11">
      <c r="A32" s="571"/>
      <c r="B32" s="572"/>
      <c r="C32" s="572"/>
      <c r="D32" s="572"/>
      <c r="E32" s="572"/>
      <c r="F32" s="572"/>
      <c r="G32" s="572"/>
      <c r="H32" s="572"/>
      <c r="I32" s="572"/>
      <c r="J32" s="572"/>
      <c r="K32" s="573"/>
    </row>
    <row r="33" spans="1:11">
      <c r="A33" s="571"/>
      <c r="B33" s="572"/>
      <c r="C33" s="572"/>
      <c r="D33" s="572"/>
      <c r="E33" s="572"/>
      <c r="F33" s="572"/>
      <c r="G33" s="572"/>
      <c r="H33" s="572"/>
      <c r="I33" s="572"/>
      <c r="J33" s="572"/>
      <c r="K33" s="573"/>
    </row>
    <row r="34" spans="1:11">
      <c r="A34" s="571"/>
      <c r="B34" s="572"/>
      <c r="C34" s="572"/>
      <c r="D34" s="572"/>
      <c r="E34" s="572"/>
      <c r="F34" s="572"/>
      <c r="G34" s="572"/>
      <c r="H34" s="572"/>
      <c r="I34" s="572"/>
      <c r="J34" s="572"/>
      <c r="K34" s="573"/>
    </row>
    <row r="35" spans="1:11">
      <c r="A35" s="571"/>
      <c r="B35" s="572"/>
      <c r="C35" s="572"/>
      <c r="D35" s="572"/>
      <c r="E35" s="572"/>
      <c r="F35" s="572"/>
      <c r="G35" s="572"/>
      <c r="H35" s="572"/>
      <c r="I35" s="572"/>
      <c r="J35" s="572"/>
      <c r="K35" s="573"/>
    </row>
    <row r="36" spans="1:11">
      <c r="A36" s="571"/>
      <c r="B36" s="572"/>
      <c r="C36" s="572"/>
      <c r="D36" s="572"/>
      <c r="E36" s="572"/>
      <c r="F36" s="572"/>
      <c r="G36" s="572"/>
      <c r="H36" s="572"/>
      <c r="I36" s="572"/>
      <c r="J36" s="572"/>
      <c r="K36" s="573"/>
    </row>
    <row r="37" spans="1:11">
      <c r="A37" s="571"/>
      <c r="B37" s="572"/>
      <c r="C37" s="572"/>
      <c r="D37" s="572"/>
      <c r="E37" s="572"/>
      <c r="F37" s="572"/>
      <c r="G37" s="572"/>
      <c r="H37" s="572"/>
      <c r="I37" s="572"/>
      <c r="J37" s="572"/>
      <c r="K37" s="573"/>
    </row>
    <row r="38" spans="1:11">
      <c r="A38" s="571"/>
      <c r="B38" s="572"/>
      <c r="C38" s="572"/>
      <c r="D38" s="572"/>
      <c r="E38" s="572"/>
      <c r="F38" s="572"/>
      <c r="G38" s="572"/>
      <c r="H38" s="572"/>
      <c r="I38" s="572"/>
      <c r="J38" s="572"/>
      <c r="K38" s="573"/>
    </row>
    <row r="39" spans="1:11">
      <c r="A39" s="571"/>
      <c r="B39" s="572"/>
      <c r="C39" s="572"/>
      <c r="D39" s="572"/>
      <c r="E39" s="572"/>
      <c r="F39" s="572"/>
      <c r="G39" s="572"/>
      <c r="H39" s="572"/>
      <c r="I39" s="572"/>
      <c r="J39" s="572"/>
      <c r="K39" s="573"/>
    </row>
    <row r="40" spans="1:11">
      <c r="A40" s="571"/>
      <c r="B40" s="572"/>
      <c r="C40" s="572"/>
      <c r="D40" s="572"/>
      <c r="E40" s="572"/>
      <c r="F40" s="572"/>
      <c r="G40" s="572"/>
      <c r="H40" s="572"/>
      <c r="I40" s="572"/>
      <c r="J40" s="572"/>
      <c r="K40" s="573"/>
    </row>
    <row r="41" spans="1:11">
      <c r="A41" s="571"/>
      <c r="B41" s="572"/>
      <c r="C41" s="572"/>
      <c r="D41" s="572"/>
      <c r="E41" s="572"/>
      <c r="F41" s="572"/>
      <c r="G41" s="572"/>
      <c r="H41" s="572"/>
      <c r="I41" s="572"/>
      <c r="J41" s="572"/>
      <c r="K41" s="573"/>
    </row>
    <row r="42" spans="1:11">
      <c r="A42" s="571"/>
      <c r="B42" s="572"/>
      <c r="C42" s="572"/>
      <c r="D42" s="572"/>
      <c r="E42" s="572"/>
      <c r="F42" s="572"/>
      <c r="G42" s="572"/>
      <c r="H42" s="572"/>
      <c r="I42" s="572"/>
      <c r="J42" s="572"/>
      <c r="K42" s="573"/>
    </row>
    <row r="43" spans="1:11">
      <c r="A43" s="571"/>
      <c r="B43" s="572"/>
      <c r="C43" s="572"/>
      <c r="D43" s="572"/>
      <c r="E43" s="572"/>
      <c r="F43" s="572"/>
      <c r="G43" s="572"/>
      <c r="H43" s="572"/>
      <c r="I43" s="572"/>
      <c r="J43" s="572"/>
      <c r="K43" s="573"/>
    </row>
    <row r="44" spans="1:11">
      <c r="A44" s="571"/>
      <c r="B44" s="572"/>
      <c r="C44" s="572"/>
      <c r="D44" s="572"/>
      <c r="E44" s="572"/>
      <c r="F44" s="572"/>
      <c r="G44" s="572"/>
      <c r="H44" s="572"/>
      <c r="I44" s="572"/>
      <c r="J44" s="572"/>
      <c r="K44" s="573"/>
    </row>
    <row r="45" spans="1:11">
      <c r="A45" s="571"/>
      <c r="B45" s="572"/>
      <c r="C45" s="572"/>
      <c r="D45" s="572"/>
      <c r="E45" s="572"/>
      <c r="F45" s="572"/>
      <c r="G45" s="572"/>
      <c r="H45" s="572"/>
      <c r="I45" s="572"/>
      <c r="J45" s="572"/>
      <c r="K45" s="573"/>
    </row>
    <row r="46" spans="1:11">
      <c r="A46" s="571"/>
      <c r="B46" s="572"/>
      <c r="C46" s="572"/>
      <c r="D46" s="572"/>
      <c r="E46" s="572"/>
      <c r="F46" s="572"/>
      <c r="G46" s="572"/>
      <c r="H46" s="572"/>
      <c r="I46" s="572"/>
      <c r="J46" s="572"/>
      <c r="K46" s="573"/>
    </row>
    <row r="47" spans="1:11">
      <c r="A47" s="571"/>
      <c r="B47" s="572"/>
      <c r="C47" s="572"/>
      <c r="D47" s="572"/>
      <c r="E47" s="572"/>
      <c r="F47" s="572"/>
      <c r="G47" s="572"/>
      <c r="H47" s="572"/>
      <c r="I47" s="572"/>
      <c r="J47" s="572"/>
      <c r="K47" s="573"/>
    </row>
    <row r="48" spans="1:11" ht="15" thickBot="1">
      <c r="A48" s="574"/>
      <c r="B48" s="575"/>
      <c r="C48" s="575"/>
      <c r="D48" s="575"/>
      <c r="E48" s="575"/>
      <c r="F48" s="575"/>
      <c r="G48" s="575"/>
      <c r="H48" s="575"/>
      <c r="I48" s="575"/>
      <c r="J48" s="575"/>
      <c r="K48" s="576"/>
    </row>
  </sheetData>
  <sheetProtection algorithmName="SHA-512" hashValue="ZLdkerTBEoi03Yr0TYF+4JZ8Rp9x3XuNhDTSEhUOi+WGhdZy5NvCdH/Q2QimjBq3qNOnvTKJUOV7/QnMRtckJg==" saltValue="rV77FsjJ5bSwmFwymVc2AQ==" spinCount="100000" sheet="1" objects="1" scenarios="1"/>
  <protectedRanges>
    <protectedRange sqref="B17" name="Range3"/>
    <protectedRange sqref="B15" name="Range2"/>
    <protectedRange sqref="A28" name="Range1"/>
  </protectedRanges>
  <mergeCells count="2">
    <mergeCell ref="A21:A27"/>
    <mergeCell ref="A28:K4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F1D86E0-9EC0-49A3-9D93-64FF9E07A31B}">
          <x14:formula1>
            <xm:f>'Licensed Deficit Schools'!$F$1:$F$2</xm:f>
          </x14:formula1>
          <xm:sqref>B19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7A513174B256D46B49B969F0CE2A8A4" ma:contentTypeVersion="8" ma:contentTypeDescription="Create a new document." ma:contentTypeScope="" ma:versionID="564487ab0eb1fce400073e906d25658d">
  <xsd:schema xmlns:xsd="http://www.w3.org/2001/XMLSchema" xmlns:xs="http://www.w3.org/2001/XMLSchema" xmlns:p="http://schemas.microsoft.com/office/2006/metadata/properties" xmlns:ns3="1c6d1ae5-b46a-499e-972c-b53777b9b9b8" targetNamespace="http://schemas.microsoft.com/office/2006/metadata/properties" ma:root="true" ma:fieldsID="243e5dfb5f5368b55ba14ce02b82832b" ns3:_="">
    <xsd:import namespace="1c6d1ae5-b46a-499e-972c-b53777b9b9b8"/>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6d1ae5-b46a-499e-972c-b53777b9b9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1359E5-CE2D-403F-80D2-783A159E3651}">
  <ds:schemaRefs>
    <ds:schemaRef ds:uri="http://schemas.microsoft.com/sharepoint/v3/contenttype/forms"/>
  </ds:schemaRefs>
</ds:datastoreItem>
</file>

<file path=customXml/itemProps2.xml><?xml version="1.0" encoding="utf-8"?>
<ds:datastoreItem xmlns:ds="http://schemas.openxmlformats.org/officeDocument/2006/customXml" ds:itemID="{37ADF383-0222-4E14-8220-1EEEEC13E2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6d1ae5-b46a-499e-972c-b53777b9b9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F54330-E473-4174-8D3D-B2EA59A0A23F}">
  <ds:schemaRefs>
    <ds:schemaRef ds:uri="http://purl.org/dc/term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dcmitype/"/>
    <ds:schemaRef ds:uri="http://www.w3.org/XML/1998/namespace"/>
    <ds:schemaRef ds:uri="http://schemas.microsoft.com/office/infopath/2007/PartnerControls"/>
    <ds:schemaRef ds:uri="1c6d1ae5-b46a-499e-972c-b53777b9b9b8"/>
  </ds:schemaRefs>
</ds:datastoreItem>
</file>

<file path=docMetadata/LabelInfo.xml><?xml version="1.0" encoding="utf-8"?>
<clbl:labelList xmlns:clbl="http://schemas.microsoft.com/office/2020/mipLabelMetadata">
  <clbl:label id="{ccdf8477-5183-4317-8e8b-f69ff0053fb7}" enabled="1" method="Standard" siteId="{1ba468b9-1414-4675-be4f-53c478ad47b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1. Instructions</vt:lpstr>
      <vt:lpstr>2. Budget monitoring report</vt:lpstr>
      <vt:lpstr>CFR20242025_BenchMarkDataReport</vt:lpstr>
      <vt:lpstr>3. Reconciliation</vt:lpstr>
      <vt:lpstr>Sch. System spend-to-date</vt:lpstr>
      <vt:lpstr> Bank Statement 30 Sep 2025</vt:lpstr>
      <vt:lpstr>Bank Rec as at 30 Sep 2025</vt:lpstr>
      <vt:lpstr>Unpresented Items</vt:lpstr>
      <vt:lpstr>Licensed Deficit Monitoring</vt:lpstr>
      <vt:lpstr>Licensed Deficit Schools</vt:lpstr>
      <vt:lpstr>Schools Data</vt:lpstr>
      <vt:lpstr>Extraction Sheet</vt:lpstr>
      <vt:lpstr>CFR 2023-24</vt:lpstr>
      <vt:lpstr>2024-25 Budgets</vt:lpstr>
      <vt:lpstr>Accruals</vt:lpstr>
      <vt:lpstr>'2. Budget monitoring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Evans, Gareth</dc:creator>
  <cp:lastModifiedBy>Phelan, Daniel (LBB)</cp:lastModifiedBy>
  <cp:lastPrinted>2024-06-28T09:35:50Z</cp:lastPrinted>
  <dcterms:created xsi:type="dcterms:W3CDTF">2019-08-19T08:47:32Z</dcterms:created>
  <dcterms:modified xsi:type="dcterms:W3CDTF">2025-10-02T13:04:10Z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0x01010057A513174B256D46B49B969F0CE2A8A4</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